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0" windowWidth="10245" windowHeight="8880" activeTab="4"/>
  </bookViews>
  <sheets>
    <sheet name="Cover" sheetId="1" r:id="rId1"/>
    <sheet name="PL" sheetId="2" r:id="rId2"/>
    <sheet name="BS" sheetId="3" r:id="rId3"/>
    <sheet name="BS-1" sheetId="4" state="hidden" r:id="rId4"/>
    <sheet name="Equity" sheetId="5" r:id="rId5"/>
    <sheet name="Cash Flow" sheetId="6" r:id="rId6"/>
    <sheet name="Notes-A" sheetId="7" r:id="rId7"/>
    <sheet name="Notes-B" sheetId="8" r:id="rId8"/>
  </sheets>
  <definedNames>
    <definedName name="_xlnm.Print_Area" localSheetId="6">'Notes-A'!$A$1:$I$199</definedName>
    <definedName name="_xlnm.Print_Area" localSheetId="7">'Notes-B'!$A$1:$H$252</definedName>
    <definedName name="_xlnm.Print_Area" localSheetId="1">'PL'!$A$1:$H$61</definedName>
  </definedNames>
  <calcPr fullCalcOnLoad="1"/>
</workbook>
</file>

<file path=xl/comments7.xml><?xml version="1.0" encoding="utf-8"?>
<comments xmlns="http://schemas.openxmlformats.org/spreadsheetml/2006/main">
  <authors>
    <author>elaineong</author>
  </authors>
  <commentList>
    <comment ref="I169" authorId="0">
      <text>
        <r>
          <rPr>
            <sz val="8"/>
            <rFont val="Tahoma"/>
            <family val="2"/>
          </rPr>
          <t xml:space="preserve">Metronic Laiah paid up capital (USD3,350,000m-36,800-315000-150700)@3.4615
 (30/09/09)
</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<sst xmlns="http://schemas.openxmlformats.org/spreadsheetml/2006/main" count="468" uniqueCount="309">
  <si>
    <t>METRONIC GLOBAL BERHAD (632068-V)</t>
  </si>
  <si>
    <t>(Incorporated in Malaysia)</t>
  </si>
  <si>
    <t>(The figures have not been audited)</t>
  </si>
  <si>
    <t>Revenue</t>
  </si>
  <si>
    <t>Cost of sales</t>
  </si>
  <si>
    <t>Gross profit</t>
  </si>
  <si>
    <t>Other operating income</t>
  </si>
  <si>
    <t>Interest income</t>
  </si>
  <si>
    <t>Taxation</t>
  </si>
  <si>
    <t>CONDENSED CONSOLIDATED BALANCE SHEET</t>
  </si>
  <si>
    <t>Property, plant and equipment</t>
  </si>
  <si>
    <t>CURRENT ASSETS</t>
  </si>
  <si>
    <t>Inventories</t>
  </si>
  <si>
    <t>Trade receivables</t>
  </si>
  <si>
    <t>Other receivables</t>
  </si>
  <si>
    <t>Cash &amp; bank balances</t>
  </si>
  <si>
    <t>CURRENT LIABILITIES</t>
  </si>
  <si>
    <t xml:space="preserve">Trade payables </t>
  </si>
  <si>
    <t>Other payables</t>
  </si>
  <si>
    <t xml:space="preserve">Bank borrowings </t>
  </si>
  <si>
    <t>Provision for taxation</t>
  </si>
  <si>
    <t>Share capital</t>
  </si>
  <si>
    <t>CONDENSED CONSOLIDATED STATEMENT OF CHANGES IN EQUITY</t>
  </si>
  <si>
    <t>Share</t>
  </si>
  <si>
    <t>Total</t>
  </si>
  <si>
    <t>RM</t>
  </si>
  <si>
    <t>CONDENSED CONSOLIDATED CASH FLOW STATEMENT</t>
  </si>
  <si>
    <t>Basis of preparation</t>
  </si>
  <si>
    <t>Changes in the composition of the Group</t>
  </si>
  <si>
    <t>Seasonality or cyclicality of interim operations</t>
  </si>
  <si>
    <t>Unusual items affecting assets, liabilities, equity, net income or cash flows</t>
  </si>
  <si>
    <t>Material changes in estimates</t>
  </si>
  <si>
    <t>Segmental information</t>
  </si>
  <si>
    <t>Changes in contingent liabilities and contingent assets</t>
  </si>
  <si>
    <t>Debt and equity securities</t>
  </si>
  <si>
    <t>Net change in cash and cash equivalents</t>
  </si>
  <si>
    <t>Weighted average number of ordinary shares in issue</t>
  </si>
  <si>
    <t>Finance costs</t>
  </si>
  <si>
    <t>Cash and bank balances</t>
  </si>
  <si>
    <t>Significant related party transactions</t>
  </si>
  <si>
    <t>Deferred tax assets</t>
  </si>
  <si>
    <t>3 months ended</t>
  </si>
  <si>
    <t>Note</t>
  </si>
  <si>
    <t>Basic</t>
  </si>
  <si>
    <t xml:space="preserve">Diluted </t>
  </si>
  <si>
    <t xml:space="preserve">As at </t>
  </si>
  <si>
    <t>As at</t>
  </si>
  <si>
    <t>Group</t>
  </si>
  <si>
    <t>2.</t>
  </si>
  <si>
    <t>1.</t>
  </si>
  <si>
    <t>3.</t>
  </si>
  <si>
    <t>4.</t>
  </si>
  <si>
    <t>5.</t>
  </si>
  <si>
    <t>6.</t>
  </si>
  <si>
    <t>7.</t>
  </si>
  <si>
    <t>8.</t>
  </si>
  <si>
    <t>9.</t>
  </si>
  <si>
    <t>10.</t>
  </si>
  <si>
    <t>11.</t>
  </si>
  <si>
    <t>12.</t>
  </si>
  <si>
    <t>13.</t>
  </si>
  <si>
    <t>Capital commitments</t>
  </si>
  <si>
    <t>METRONIC GLOBAL BERHAD</t>
  </si>
  <si>
    <t>(Company No.:  632068-V)</t>
  </si>
  <si>
    <t>(Incorporated in Malaysia under the Companies Act, 1965)</t>
  </si>
  <si>
    <t>Capital</t>
  </si>
  <si>
    <t>INTERIM FINANCIAL STATEMENTS</t>
  </si>
  <si>
    <t>31.3.2004</t>
  </si>
  <si>
    <t>Cumulative quarter</t>
  </si>
  <si>
    <t>30.6.2004</t>
  </si>
  <si>
    <t>Share premium</t>
  </si>
  <si>
    <t>Qualification of audit report of the preceding annual financial statements</t>
  </si>
  <si>
    <t>Material subsequent events</t>
  </si>
  <si>
    <t>Short term deposits</t>
  </si>
  <si>
    <t>Other investments</t>
  </si>
  <si>
    <t>15.</t>
  </si>
  <si>
    <t xml:space="preserve">Individual quarter </t>
  </si>
  <si>
    <t>(Audited)</t>
  </si>
  <si>
    <t xml:space="preserve">Retained profits </t>
  </si>
  <si>
    <t>Shareholders' equity</t>
  </si>
  <si>
    <t>31.12.2005</t>
  </si>
  <si>
    <t>Reserve</t>
  </si>
  <si>
    <t>Currency translation differences</t>
  </si>
  <si>
    <t>Development costs</t>
  </si>
  <si>
    <t>31.03.2006</t>
  </si>
  <si>
    <t>AS AT 31 MARCH 2006</t>
  </si>
  <si>
    <t>Investment properties</t>
  </si>
  <si>
    <t>ASSETS</t>
  </si>
  <si>
    <t>EQUITY AND LIABILITIES</t>
  </si>
  <si>
    <t>TOTAL EQUITY AND LIABILITIES</t>
  </si>
  <si>
    <t>TOTAL ASSETS</t>
  </si>
  <si>
    <t>TOTAL LIABILITIES</t>
  </si>
  <si>
    <t>Changes in accounting policies</t>
  </si>
  <si>
    <t xml:space="preserve">Dividends </t>
  </si>
  <si>
    <t>14.</t>
  </si>
  <si>
    <t>NET CURRENT ASSETS</t>
  </si>
  <si>
    <t>FINANCED BY:</t>
  </si>
  <si>
    <t>Exchange reserve</t>
  </si>
  <si>
    <t>Intangeible Asset</t>
  </si>
  <si>
    <t>Intangible assets</t>
  </si>
  <si>
    <t xml:space="preserve"> </t>
  </si>
  <si>
    <t>TOTAL EQUITY</t>
  </si>
  <si>
    <t>Equity holders of the parent</t>
  </si>
  <si>
    <t>Attributable to:</t>
  </si>
  <si>
    <t>Cash and cash equivalents at the balance sheet date comprise the following:</t>
  </si>
  <si>
    <t>Administration expenses</t>
  </si>
  <si>
    <t xml:space="preserve">Retained </t>
  </si>
  <si>
    <t>.</t>
  </si>
  <si>
    <t xml:space="preserve">Attributable to Equity Holders of the Parent </t>
  </si>
  <si>
    <t>Minority</t>
  </si>
  <si>
    <t xml:space="preserve">Total </t>
  </si>
  <si>
    <t>Equity</t>
  </si>
  <si>
    <t>FOR THE QUARTER ENDED</t>
  </si>
  <si>
    <t>Hire purchase payables</t>
  </si>
  <si>
    <t>Segment revenue</t>
  </si>
  <si>
    <t xml:space="preserve">    Malaysia</t>
  </si>
  <si>
    <t xml:space="preserve">    Overseas</t>
  </si>
  <si>
    <t xml:space="preserve">    Total revenue </t>
  </si>
  <si>
    <t>Approved and contracted for:</t>
  </si>
  <si>
    <t>Investment in associates</t>
  </si>
  <si>
    <t>As at 1 January 2008</t>
  </si>
  <si>
    <t>Profit forecast or profit guarantee</t>
  </si>
  <si>
    <t>Sale of unquoted investments and properties</t>
  </si>
  <si>
    <t>16.</t>
  </si>
  <si>
    <t>17.</t>
  </si>
  <si>
    <t>18.</t>
  </si>
  <si>
    <t>Current year prospects</t>
  </si>
  <si>
    <t>19.</t>
  </si>
  <si>
    <t>20.</t>
  </si>
  <si>
    <t>21.</t>
  </si>
  <si>
    <t>22.</t>
  </si>
  <si>
    <t xml:space="preserve">Marketable securities </t>
  </si>
  <si>
    <t>At cost</t>
  </si>
  <si>
    <t>At carrying value</t>
  </si>
  <si>
    <t>At market value</t>
  </si>
  <si>
    <t>23.</t>
  </si>
  <si>
    <t>24.</t>
  </si>
  <si>
    <t>Borrowings and debt securities</t>
  </si>
  <si>
    <t>Bank overdraft</t>
  </si>
  <si>
    <t>25.</t>
  </si>
  <si>
    <t>Off Balance Sheet financial instruments</t>
  </si>
  <si>
    <t>26.</t>
  </si>
  <si>
    <t>27.</t>
  </si>
  <si>
    <t>Dividends</t>
  </si>
  <si>
    <t>28.</t>
  </si>
  <si>
    <t>Earnings per share</t>
  </si>
  <si>
    <t>- Basic</t>
  </si>
  <si>
    <t>- Diluted</t>
  </si>
  <si>
    <t>Authorisation for issue</t>
  </si>
  <si>
    <t>Share of profit of associates</t>
  </si>
  <si>
    <t>Subscription of shares in a subsidiary</t>
  </si>
  <si>
    <t xml:space="preserve">Bankers' acceptances </t>
  </si>
  <si>
    <t>NON-CURRENT ASSETS</t>
  </si>
  <si>
    <t>Foreign currency translation reserve</t>
  </si>
  <si>
    <t>CONDENSED CONSOLIDATED INCOME STATEMENT</t>
  </si>
  <si>
    <t>Equity attributable to equity holders of the Company</t>
  </si>
  <si>
    <t>Foreign</t>
  </si>
  <si>
    <t>Currency</t>
  </si>
  <si>
    <t>Translation</t>
  </si>
  <si>
    <t>Distributable</t>
  </si>
  <si>
    <t>by a minority shareholder</t>
  </si>
  <si>
    <t>:</t>
  </si>
  <si>
    <t>in which certain directors have interest</t>
  </si>
  <si>
    <t>in which a director has an interest</t>
  </si>
  <si>
    <t>a company in which a director has an interest</t>
  </si>
  <si>
    <t>Subcontractor fee payable to ER Mekatron Manufacturing Sdn Bhd,</t>
  </si>
  <si>
    <t>Status of corporate proposals</t>
  </si>
  <si>
    <t>Deed of partnership in the Emirate of Dubai</t>
  </si>
  <si>
    <t xml:space="preserve">Sdn Bhd, a common director related company </t>
  </si>
  <si>
    <t>Earnings per share (sen)</t>
  </si>
  <si>
    <t xml:space="preserve">Earnings per share (sen) </t>
  </si>
  <si>
    <t>NON-CURRENT LIABILITIES</t>
  </si>
  <si>
    <t xml:space="preserve">    Finance costs</t>
  </si>
  <si>
    <t>Rental receivable from Metronic Corporation Sdn Bhd, a company</t>
  </si>
  <si>
    <t>Effects of foreign exchange rate changes</t>
  </si>
  <si>
    <t>Performance review</t>
  </si>
  <si>
    <t>Proposed private placement</t>
  </si>
  <si>
    <t xml:space="preserve">        inter-segment sales</t>
  </si>
  <si>
    <t xml:space="preserve">    Total revenue including </t>
  </si>
  <si>
    <t xml:space="preserve">    Elimination of </t>
  </si>
  <si>
    <t xml:space="preserve">  - Investment in subsidiary, outside Malaysia </t>
  </si>
  <si>
    <t>Income tax expense:</t>
  </si>
  <si>
    <t>Malaysian income tax</t>
  </si>
  <si>
    <t>Deferred tax expense</t>
  </si>
  <si>
    <t>Results</t>
  </si>
  <si>
    <t>(Restated)</t>
  </si>
  <si>
    <t>As at 1 January 2009</t>
  </si>
  <si>
    <t>Profits</t>
  </si>
  <si>
    <t>Interests</t>
  </si>
  <si>
    <t>Minority interests</t>
  </si>
  <si>
    <t>Retained profits</t>
  </si>
  <si>
    <t>Non-</t>
  </si>
  <si>
    <t>Insurance Contract</t>
  </si>
  <si>
    <t>Financial Instruments: Disclosures</t>
  </si>
  <si>
    <t>Operating Segments</t>
  </si>
  <si>
    <t>Financial Instruments: Recognition and Measurement</t>
  </si>
  <si>
    <t>IC Interpretation 9</t>
  </si>
  <si>
    <t>IC Interpretation 10</t>
  </si>
  <si>
    <t>Reassessment of Embedded Derivatives</t>
  </si>
  <si>
    <t>Interim Financial Reporting and Impairment</t>
  </si>
  <si>
    <t xml:space="preserve">Contract and maintenance revenue receivable from MH Projects </t>
  </si>
  <si>
    <t xml:space="preserve">FRS </t>
  </si>
  <si>
    <t>Cash and cash equivalents at beginning of the period</t>
  </si>
  <si>
    <t>Cash and cash equivalents at end of the period</t>
  </si>
  <si>
    <t>31.12.2008</t>
  </si>
  <si>
    <t>Other operating expenses</t>
  </si>
  <si>
    <t>Net loss for the period</t>
  </si>
  <si>
    <t>Income tax expense</t>
  </si>
  <si>
    <t>Cash flows used in investing activities</t>
  </si>
  <si>
    <t>Disposal of associate</t>
  </si>
  <si>
    <t>Cash flows generated from/(used in) operating activities</t>
  </si>
  <si>
    <t>Cash flows (used in)/generated from financing activities</t>
  </si>
  <si>
    <t xml:space="preserve">Effective for </t>
  </si>
  <si>
    <t xml:space="preserve">financial periods </t>
  </si>
  <si>
    <t>beginning on or after</t>
  </si>
  <si>
    <t xml:space="preserve"> 1 January 2010</t>
  </si>
  <si>
    <t xml:space="preserve">    Segment results</t>
  </si>
  <si>
    <t>(a)</t>
  </si>
  <si>
    <t>(b)</t>
  </si>
  <si>
    <t xml:space="preserve">Rental receivable from ITG Worldwide (M) Sdn Bhd, a company </t>
  </si>
  <si>
    <t>(c)</t>
  </si>
  <si>
    <t>associates</t>
  </si>
  <si>
    <t xml:space="preserve">            Malaysia</t>
  </si>
  <si>
    <t xml:space="preserve">            Overseas</t>
  </si>
  <si>
    <t xml:space="preserve">Changes in material litigation </t>
  </si>
  <si>
    <t>Borrowing Costs</t>
  </si>
  <si>
    <t>Amendments to FRS1</t>
  </si>
  <si>
    <t>First-time Adoption of Financial Reporting Standards</t>
  </si>
  <si>
    <t>Amendments to FRS2</t>
  </si>
  <si>
    <t>Share-based Payment: Vesting Conditions and Cancellations</t>
  </si>
  <si>
    <t>Amendments to FRS127</t>
  </si>
  <si>
    <t>Consolidated and Separate Financial Statements:</t>
  </si>
  <si>
    <t xml:space="preserve">  Cost of an Investment in a Subsidiary, Jointly Controlled</t>
  </si>
  <si>
    <t xml:space="preserve">  Entity or Associate</t>
  </si>
  <si>
    <t>IC Interpretation 11</t>
  </si>
  <si>
    <t>IC Interpretation 13</t>
  </si>
  <si>
    <t>IC Interpretation 14</t>
  </si>
  <si>
    <t>FRS 2 - Group and Treasury Share Transactions</t>
  </si>
  <si>
    <t>Customer Loyalty Programmes</t>
  </si>
  <si>
    <t xml:space="preserve">  Funding Requirements and their Interaction</t>
  </si>
  <si>
    <t>FRS 119 - The Limit on a Defined Benefit Asset, Minimum</t>
  </si>
  <si>
    <t>Status of corporate proposals (contd.)</t>
  </si>
  <si>
    <t>Changes in material litigation (contd.)</t>
  </si>
  <si>
    <t>Disposal of subsidiary</t>
  </si>
  <si>
    <t>Bank overdraft (Note 22)</t>
  </si>
  <si>
    <t>FOR THE THIRD QUARTER ENDED 30 SEPTEMBER 2009</t>
  </si>
  <si>
    <t>30.09.2009</t>
  </si>
  <si>
    <t>30.09.2008</t>
  </si>
  <si>
    <t>AS AT 30 SEPTEMBER 2009</t>
  </si>
  <si>
    <t>FOR THE NINE-MONTH PERIOD ENDED 30 SEPTEMBER 2009</t>
  </si>
  <si>
    <t>As at 30 September 2009</t>
  </si>
  <si>
    <t>As at 30 September 2008</t>
  </si>
  <si>
    <t>Disposal of shares in a subsidiary</t>
  </si>
  <si>
    <t>9 months ended</t>
  </si>
  <si>
    <t>Significant related party transactions of the Group for the quarter ended 30 September 2009 are as follows:</t>
  </si>
  <si>
    <t>Subcontractor fee payable to Ledtronics Sdn Bhd,</t>
  </si>
  <si>
    <t>Investments in quoted securities as at 30 September 2009 are as follows:</t>
  </si>
  <si>
    <t>Amendments to FRS5</t>
  </si>
  <si>
    <t>Non-current Assets Held for Sale and Discontinued</t>
  </si>
  <si>
    <t xml:space="preserve">  Operations</t>
  </si>
  <si>
    <t>Amendments to FRS7</t>
  </si>
  <si>
    <t>Amendments to FRS8</t>
  </si>
  <si>
    <t>Amendments to FRS107</t>
  </si>
  <si>
    <t>Statement of Cash Flows</t>
  </si>
  <si>
    <t>Amendments to FRS108</t>
  </si>
  <si>
    <t>Accounting Policies, Changes in Accounting Estimates and</t>
  </si>
  <si>
    <t xml:space="preserve">  Errors</t>
  </si>
  <si>
    <t>Amendments to FRS110</t>
  </si>
  <si>
    <t>Events after the Reporting Period</t>
  </si>
  <si>
    <t>Changes in accounting policies (cont'd)</t>
  </si>
  <si>
    <t>Amendments to FRS116</t>
  </si>
  <si>
    <t>Amendments to FRS117</t>
  </si>
  <si>
    <t>Amendments to FRS118</t>
  </si>
  <si>
    <t>Amendments to FRS119</t>
  </si>
  <si>
    <t>Amendments to FRS120</t>
  </si>
  <si>
    <t>Property, Plant and Equipment</t>
  </si>
  <si>
    <t>Leases</t>
  </si>
  <si>
    <t>Employee Benefits</t>
  </si>
  <si>
    <t xml:space="preserve">Accounting for Government Grants and Disclosure of </t>
  </si>
  <si>
    <t xml:space="preserve">  Government Assistance</t>
  </si>
  <si>
    <t>Amendments to FRS123</t>
  </si>
  <si>
    <t>Amendments to FRS128</t>
  </si>
  <si>
    <t>Investment in Associates</t>
  </si>
  <si>
    <t>Financial Reporting in Hyperinflationary Economies</t>
  </si>
  <si>
    <t>Amendments to FRS129</t>
  </si>
  <si>
    <t>Amendments to FRS131</t>
  </si>
  <si>
    <t>Interest in Joint Ventures</t>
  </si>
  <si>
    <t>Amendments to FRS132</t>
  </si>
  <si>
    <t>Financial Instruments: Presentation</t>
  </si>
  <si>
    <t>Amendments to FRS134</t>
  </si>
  <si>
    <t>Interim Financial Reporting</t>
  </si>
  <si>
    <t>Amendments to FRS136</t>
  </si>
  <si>
    <t>Amendments to FRS138</t>
  </si>
  <si>
    <t>Amendments to FRS139</t>
  </si>
  <si>
    <t>Amendments to FRS140</t>
  </si>
  <si>
    <t>Impairment of Assets</t>
  </si>
  <si>
    <t>Intangible Assets</t>
  </si>
  <si>
    <t>Investment Property</t>
  </si>
  <si>
    <t>Amendments to IC</t>
  </si>
  <si>
    <t xml:space="preserve">  Interpretation 9</t>
  </si>
  <si>
    <t>Presentation of Financial Statements</t>
  </si>
  <si>
    <t>30 SEPTEMBER 2009</t>
  </si>
  <si>
    <t>Profit/(loss) before taxation</t>
  </si>
  <si>
    <t>Net profit/(loss) for the period</t>
  </si>
  <si>
    <t xml:space="preserve">    Share of profit of </t>
  </si>
  <si>
    <t xml:space="preserve">    Profit/(loss) before tax</t>
  </si>
  <si>
    <t>Profit/(loss) attributable to ordinary equity holders of the parent (RM)</t>
  </si>
  <si>
    <t xml:space="preserve">a common director related company </t>
  </si>
  <si>
    <t>Net (loss)/profit for the period</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</si>
</sst>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quot;RM&quot;#,##0_);\(&quot;RM&quot;#,##0\)"/>
    <numFmt numFmtId="185" formatCode="&quot;RM&quot;#,##0_);[Red]\(&quot;RM&quot;#,##0\)"/>
    <numFmt numFmtId="186" formatCode="&quot;RM&quot;#,##0.00_);\(&quot;RM&quot;#,##0.00\)"/>
    <numFmt numFmtId="187" formatCode="&quot;RM&quot;#,##0.00_);[Red]\(&quot;RM&quot;#,##0.00\)"/>
    <numFmt numFmtId="188" formatCode="_(&quot;RM&quot;* #,##0_);_(&quot;RM&quot;* \(#,##0\);_(&quot;RM&quot;* &quot;-&quot;_);_(@_)"/>
    <numFmt numFmtId="189" formatCode="_(&quot;RM&quot;* #,##0.00_);_(&quot;RM&quot;* \(#,##0.00\);_(&quot;RM&quot;* &quot;-&quot;??_);_(@_)"/>
    <numFmt numFmtId="190" formatCode="_(* #,##0.0_);_(* \(#,##0.0\);_(* &quot;-&quot;??_);_(@_)"/>
    <numFmt numFmtId="191" formatCode="_(* #,##0_);_(* \(#,##0\);_(* &quot;-&quot;??_);_(@_)"/>
    <numFmt numFmtId="192" formatCode="d/mmm/yy"/>
    <numFmt numFmtId="193" formatCode="_-* #,##0_-;\-* #,##0_-;_-* &quot;-&quot;??_-;_-@_-"/>
    <numFmt numFmtId="194" formatCode="0_);\(0\)"/>
    <numFmt numFmtId="195" formatCode="#,##0.0"/>
    <numFmt numFmtId="196" formatCode="&quot;Yes&quot;;&quot;Yes&quot;;&quot;No&quot;"/>
    <numFmt numFmtId="197" formatCode="&quot;True&quot;;&quot;True&quot;;&quot;False&quot;"/>
    <numFmt numFmtId="198" formatCode="&quot;On&quot;;&quot;On&quot;;&quot;Off&quot;"/>
    <numFmt numFmtId="199" formatCode="_(* #,##0.000_);_(* \(#,##0.000\);_(* &quot;-&quot;??_);_(@_)"/>
    <numFmt numFmtId="200" formatCode="_(* #,##0.0000_);_(* \(#,##0.0000\);_(* &quot;-&quot;??_);_(@_)"/>
    <numFmt numFmtId="201" formatCode="_(* #,##0.00000_);_(* \(#,##0.00000\);_(* &quot;-&quot;??_);_(@_)"/>
    <numFmt numFmtId="202" formatCode="_(* #,##0.000000_);_(* \(#,##0.000000\);_(* &quot;-&quot;??_);_(@_)"/>
    <numFmt numFmtId="203" formatCode="_(* #,##0.0000000_);_(* \(#,##0.0000000\);_(* &quot;-&quot;??_);_(@_)"/>
    <numFmt numFmtId="204" formatCode="_(* #,##0.00000000_);_(* \(#,##0.00000000\);_(* &quot;-&quot;??_);_(@_)"/>
    <numFmt numFmtId="205" formatCode="0.0"/>
    <numFmt numFmtId="206" formatCode="0.0%"/>
    <numFmt numFmtId="207" formatCode="00000"/>
    <numFmt numFmtId="208" formatCode="_-* #,##0.0_-;\-* #,##0.0_-;_-* &quot;-&quot;?_-;_-@_-"/>
    <numFmt numFmtId="209" formatCode="#,##0_);[Red]\(#,##0\);\-"/>
    <numFmt numFmtId="210" formatCode="_(* #,##0.00_);_(* \(#,##0.00\);_(* &quot;-&quot;_);_(@_)"/>
    <numFmt numFmtId="211" formatCode="_(* #,##0.0_);_(* \(#,##0.0\);_(* &quot;-&quot;_);_(@_)"/>
    <numFmt numFmtId="212" formatCode="[$€-2]\ #,##0.00_);[Red]\([$€-2]\ #,##0.00\)"/>
  </numFmts>
  <fonts count="43">
    <font>
      <sz val="10"/>
      <name val="Arial"/>
      <family val="0"/>
    </font>
    <font>
      <b/>
      <sz val="10"/>
      <name val="Arial"/>
      <family val="2"/>
    </font>
    <font>
      <sz val="11"/>
      <name val="MS Sans Serif"/>
      <family val="2"/>
    </font>
    <font>
      <sz val="10"/>
      <color indexed="10"/>
      <name val="Arial"/>
      <family val="2"/>
    </font>
    <font>
      <sz val="16"/>
      <name val="Arial"/>
      <family val="2"/>
    </font>
    <font>
      <sz val="14"/>
      <name val="Arial"/>
      <family val="2"/>
    </font>
    <font>
      <b/>
      <sz val="14"/>
      <name val="Arial"/>
      <family val="2"/>
    </font>
    <font>
      <sz val="12"/>
      <name val="Arial"/>
      <family val="2"/>
    </font>
    <font>
      <b/>
      <sz val="18"/>
      <name val="Arial"/>
      <family val="2"/>
    </font>
    <font>
      <u val="single"/>
      <sz val="10"/>
      <color indexed="12"/>
      <name val="Arial"/>
      <family val="2"/>
    </font>
    <font>
      <u val="single"/>
      <sz val="10"/>
      <color indexed="36"/>
      <name val="Arial"/>
      <family val="2"/>
    </font>
    <font>
      <b/>
      <sz val="10"/>
      <color indexed="53"/>
      <name val="Arial"/>
      <family val="2"/>
    </font>
    <font>
      <sz val="10"/>
      <color indexed="53"/>
      <name val="Arial"/>
      <family val="2"/>
    </font>
    <font>
      <sz val="8"/>
      <name val="Tahoma"/>
      <family val="2"/>
    </font>
    <font>
      <b/>
      <sz val="8"/>
      <name val="Tahoma"/>
      <family val="2"/>
    </font>
    <font>
      <sz val="12"/>
      <name val="Garamond"/>
      <family val="1"/>
    </font>
    <font>
      <b/>
      <sz val="10.5"/>
      <name val="Times New Roman"/>
      <family val="1"/>
    </font>
    <font>
      <sz val="10.5"/>
      <name val="Times New Roman"/>
      <family val="1"/>
    </font>
    <font>
      <sz val="11"/>
      <name val="Calibri"/>
      <family val="2"/>
    </font>
    <font>
      <sz val="10"/>
      <name val="TimesNew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0"/>
    </font>
    <font>
      <i/>
      <sz val="10"/>
      <color indexed="8"/>
      <name val="Arial"/>
      <family val="0"/>
    </font>
    <font>
      <i/>
      <u val="single"/>
      <sz val="10"/>
      <color indexed="8"/>
      <name val="Arial"/>
      <family val="0"/>
    </font>
    <font>
      <sz val="10"/>
      <color indexed="8"/>
      <name val="Calibri"/>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9"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2" fillId="0" borderId="0">
      <alignment/>
      <protection/>
    </xf>
    <xf numFmtId="0" fontId="15"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52">
    <xf numFmtId="0" fontId="0" fillId="0" borderId="0" xfId="0" applyAlignment="1">
      <alignment/>
    </xf>
    <xf numFmtId="0" fontId="1" fillId="0" borderId="0" xfId="0" applyFont="1" applyAlignment="1">
      <alignment/>
    </xf>
    <xf numFmtId="0" fontId="0" fillId="0" borderId="0" xfId="0" applyFont="1" applyAlignment="1">
      <alignment/>
    </xf>
    <xf numFmtId="191" fontId="0" fillId="0" borderId="0" xfId="42" applyNumberFormat="1" applyFont="1" applyAlignment="1">
      <alignment/>
    </xf>
    <xf numFmtId="191" fontId="1" fillId="0" borderId="0" xfId="42" applyNumberFormat="1" applyFont="1" applyAlignment="1">
      <alignment/>
    </xf>
    <xf numFmtId="191" fontId="0" fillId="0" borderId="0" xfId="42" applyNumberFormat="1" applyFont="1" applyAlignment="1">
      <alignment horizontal="center"/>
    </xf>
    <xf numFmtId="191" fontId="0" fillId="0" borderId="10" xfId="42" applyNumberFormat="1" applyFont="1" applyBorder="1" applyAlignment="1">
      <alignment/>
    </xf>
    <xf numFmtId="191" fontId="0" fillId="0" borderId="11" xfId="42" applyNumberFormat="1" applyFont="1" applyBorder="1" applyAlignment="1">
      <alignment/>
    </xf>
    <xf numFmtId="191" fontId="0" fillId="0" borderId="0" xfId="42" applyNumberFormat="1" applyFont="1" applyAlignment="1">
      <alignment horizontal="right"/>
    </xf>
    <xf numFmtId="191" fontId="0" fillId="0" borderId="12" xfId="42" applyNumberFormat="1" applyFont="1" applyBorder="1" applyAlignment="1">
      <alignment/>
    </xf>
    <xf numFmtId="191" fontId="0" fillId="0" borderId="0" xfId="42" applyNumberFormat="1" applyFont="1" applyBorder="1" applyAlignment="1">
      <alignment/>
    </xf>
    <xf numFmtId="191" fontId="0" fillId="0" borderId="0" xfId="42" applyNumberFormat="1" applyFont="1" applyAlignment="1">
      <alignment/>
    </xf>
    <xf numFmtId="0" fontId="0" fillId="0" borderId="0" xfId="0" applyAlignment="1">
      <alignment horizontal="center"/>
    </xf>
    <xf numFmtId="0" fontId="0" fillId="0" borderId="0" xfId="0" applyFont="1" applyFill="1" applyAlignment="1">
      <alignment/>
    </xf>
    <xf numFmtId="0" fontId="0" fillId="0" borderId="0" xfId="0" applyFont="1" applyAlignment="1">
      <alignment/>
    </xf>
    <xf numFmtId="0" fontId="1" fillId="0" borderId="0" xfId="0" applyFont="1" applyFill="1" applyAlignment="1">
      <alignment/>
    </xf>
    <xf numFmtId="0" fontId="0" fillId="0" borderId="0" xfId="0" applyFont="1" applyFill="1" applyAlignment="1">
      <alignment horizontal="left"/>
    </xf>
    <xf numFmtId="0" fontId="0" fillId="0" borderId="0" xfId="57" applyFont="1" applyAlignment="1">
      <alignment horizontal="center"/>
      <protection/>
    </xf>
    <xf numFmtId="0" fontId="1" fillId="0" borderId="0" xfId="0" applyFont="1" applyAlignment="1">
      <alignment horizontal="left"/>
    </xf>
    <xf numFmtId="15" fontId="1" fillId="0" borderId="0" xfId="0" applyNumberFormat="1" applyFont="1" applyFill="1" applyAlignment="1">
      <alignment/>
    </xf>
    <xf numFmtId="0" fontId="1" fillId="0" borderId="0" xfId="0" applyFont="1" applyBorder="1" applyAlignment="1">
      <alignment/>
    </xf>
    <xf numFmtId="0" fontId="0" fillId="0" borderId="0" xfId="0" applyFont="1" applyBorder="1" applyAlignment="1">
      <alignment/>
    </xf>
    <xf numFmtId="0" fontId="0" fillId="0" borderId="0" xfId="0" applyFont="1" applyAlignment="1">
      <alignment horizontal="left"/>
    </xf>
    <xf numFmtId="0" fontId="1" fillId="0" borderId="0" xfId="57" applyFont="1" applyAlignment="1">
      <alignment horizontal="left"/>
      <protection/>
    </xf>
    <xf numFmtId="0" fontId="1" fillId="0" borderId="0" xfId="0" applyFont="1" applyBorder="1" applyAlignment="1">
      <alignment horizontal="left"/>
    </xf>
    <xf numFmtId="0" fontId="0" fillId="0" borderId="0" xfId="0" applyFont="1" applyFill="1" applyBorder="1" applyAlignment="1">
      <alignment/>
    </xf>
    <xf numFmtId="0" fontId="0" fillId="0" borderId="0" xfId="0" applyFont="1" applyBorder="1" applyAlignment="1">
      <alignment horizontal="left"/>
    </xf>
    <xf numFmtId="0" fontId="0" fillId="0" borderId="0" xfId="0" applyFont="1" applyAlignment="1">
      <alignment horizontal="center"/>
    </xf>
    <xf numFmtId="191" fontId="0" fillId="0" borderId="0" xfId="42" applyNumberFormat="1" applyFont="1" applyBorder="1" applyAlignment="1">
      <alignment horizontal="center"/>
    </xf>
    <xf numFmtId="0" fontId="0" fillId="0" borderId="0" xfId="0" applyFont="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91" fontId="0" fillId="0" borderId="0" xfId="42" applyNumberFormat="1" applyFont="1" applyFill="1" applyAlignment="1">
      <alignment/>
    </xf>
    <xf numFmtId="191" fontId="0" fillId="0" borderId="0" xfId="42" applyNumberFormat="1" applyFont="1" applyFill="1" applyAlignment="1">
      <alignment horizontal="center"/>
    </xf>
    <xf numFmtId="191" fontId="0" fillId="0" borderId="0" xfId="42" applyNumberFormat="1" applyFont="1" applyAlignment="1">
      <alignment/>
    </xf>
    <xf numFmtId="0" fontId="1" fillId="0" borderId="0" xfId="0" applyFont="1" applyAlignment="1">
      <alignment horizontal="center"/>
    </xf>
    <xf numFmtId="0" fontId="1" fillId="0" borderId="0" xfId="0" applyFont="1" applyAlignment="1" quotePrefix="1">
      <alignment horizontal="left"/>
    </xf>
    <xf numFmtId="0" fontId="1" fillId="0" borderId="0" xfId="0" applyFont="1" applyBorder="1" applyAlignment="1" quotePrefix="1">
      <alignment horizontal="left"/>
    </xf>
    <xf numFmtId="0" fontId="4" fillId="0" borderId="0" xfId="0" applyFont="1" applyAlignment="1">
      <alignment horizontal="left"/>
    </xf>
    <xf numFmtId="0" fontId="5" fillId="0" borderId="0" xfId="0" applyFont="1" applyAlignment="1">
      <alignment/>
    </xf>
    <xf numFmtId="0" fontId="6" fillId="0" borderId="0" xfId="0" applyFont="1" applyAlignment="1">
      <alignment/>
    </xf>
    <xf numFmtId="0" fontId="0" fillId="0" borderId="0" xfId="0" applyFont="1" applyBorder="1" applyAlignment="1">
      <alignment/>
    </xf>
    <xf numFmtId="0" fontId="1" fillId="0" borderId="0" xfId="0" applyFont="1" applyBorder="1" applyAlignment="1">
      <alignment horizontal="center"/>
    </xf>
    <xf numFmtId="191" fontId="0" fillId="0" borderId="0" xfId="0" applyNumberFormat="1" applyFont="1" applyFill="1" applyBorder="1" applyAlignment="1">
      <alignment/>
    </xf>
    <xf numFmtId="191" fontId="1" fillId="0" borderId="0" xfId="42" applyNumberFormat="1" applyFont="1" applyAlignment="1">
      <alignment horizontal="center"/>
    </xf>
    <xf numFmtId="191" fontId="0" fillId="0" borderId="12" xfId="42" applyNumberFormat="1" applyFont="1" applyBorder="1" applyAlignment="1">
      <alignment/>
    </xf>
    <xf numFmtId="191" fontId="0" fillId="0" borderId="0" xfId="42" applyNumberFormat="1" applyFont="1" applyBorder="1" applyAlignment="1">
      <alignment/>
    </xf>
    <xf numFmtId="191" fontId="0" fillId="0" borderId="11" xfId="42" applyNumberFormat="1" applyFont="1" applyBorder="1" applyAlignment="1">
      <alignment/>
    </xf>
    <xf numFmtId="191" fontId="0" fillId="0" borderId="10" xfId="42" applyNumberFormat="1" applyFont="1" applyBorder="1" applyAlignment="1">
      <alignment/>
    </xf>
    <xf numFmtId="191" fontId="0" fillId="0" borderId="13" xfId="42" applyNumberFormat="1" applyFont="1" applyBorder="1" applyAlignment="1">
      <alignment/>
    </xf>
    <xf numFmtId="0" fontId="11" fillId="0" borderId="0" xfId="0" applyFont="1" applyBorder="1" applyAlignment="1" quotePrefix="1">
      <alignment horizontal="left"/>
    </xf>
    <xf numFmtId="0" fontId="11" fillId="0" borderId="0" xfId="0" applyFont="1" applyBorder="1" applyAlignment="1">
      <alignment/>
    </xf>
    <xf numFmtId="0" fontId="12" fillId="0" borderId="0" xfId="0" applyFont="1" applyBorder="1" applyAlignment="1">
      <alignment/>
    </xf>
    <xf numFmtId="0" fontId="12" fillId="0" borderId="0" xfId="0" applyFont="1" applyAlignment="1">
      <alignment/>
    </xf>
    <xf numFmtId="0" fontId="11" fillId="0" borderId="0" xfId="0" applyFont="1" applyBorder="1" applyAlignment="1">
      <alignment horizontal="left"/>
    </xf>
    <xf numFmtId="0" fontId="12" fillId="0" borderId="0" xfId="0" applyFont="1" applyFill="1" applyBorder="1" applyAlignment="1">
      <alignment/>
    </xf>
    <xf numFmtId="191" fontId="3" fillId="0" borderId="0" xfId="42" applyNumberFormat="1" applyFont="1" applyAlignment="1">
      <alignment/>
    </xf>
    <xf numFmtId="0" fontId="1" fillId="0" borderId="0" xfId="0" applyFont="1" applyFill="1" applyBorder="1" applyAlignment="1" quotePrefix="1">
      <alignment horizontal="left"/>
    </xf>
    <xf numFmtId="0" fontId="3" fillId="0" borderId="0" xfId="0" applyFont="1" applyFill="1" applyAlignment="1">
      <alignment/>
    </xf>
    <xf numFmtId="171" fontId="0" fillId="0" borderId="0" xfId="42" applyFont="1" applyBorder="1" applyAlignment="1">
      <alignment/>
    </xf>
    <xf numFmtId="191" fontId="0" fillId="0" borderId="0" xfId="0" applyNumberFormat="1" applyFont="1" applyAlignment="1">
      <alignment/>
    </xf>
    <xf numFmtId="191" fontId="1" fillId="0" borderId="0" xfId="42" applyNumberFormat="1" applyFont="1" applyBorder="1" applyAlignment="1">
      <alignment horizontal="center"/>
    </xf>
    <xf numFmtId="0" fontId="0" fillId="0" borderId="0" xfId="0" applyNumberFormat="1" applyFont="1" applyAlignment="1">
      <alignment/>
    </xf>
    <xf numFmtId="0" fontId="0" fillId="0" borderId="0" xfId="0" applyFill="1" applyAlignment="1">
      <alignment/>
    </xf>
    <xf numFmtId="191" fontId="0" fillId="0" borderId="0" xfId="42" applyNumberFormat="1" applyFont="1" applyFill="1" applyAlignment="1">
      <alignment/>
    </xf>
    <xf numFmtId="191" fontId="0" fillId="0" borderId="0" xfId="42" applyNumberFormat="1" applyFont="1" applyFill="1" applyBorder="1" applyAlignment="1">
      <alignment/>
    </xf>
    <xf numFmtId="191" fontId="0" fillId="0" borderId="14" xfId="42" applyNumberFormat="1" applyFont="1" applyBorder="1" applyAlignment="1">
      <alignment horizontal="center"/>
    </xf>
    <xf numFmtId="191" fontId="0" fillId="0" borderId="0" xfId="42" applyNumberFormat="1" applyFont="1" applyFill="1" applyBorder="1" applyAlignment="1">
      <alignment/>
    </xf>
    <xf numFmtId="191" fontId="0" fillId="0" borderId="0" xfId="42" applyNumberFormat="1" applyFont="1" applyFill="1" applyBorder="1" applyAlignment="1">
      <alignment horizontal="center"/>
    </xf>
    <xf numFmtId="0" fontId="0" fillId="0" borderId="0" xfId="0" applyFont="1" applyFill="1" applyBorder="1" applyAlignment="1" quotePrefix="1">
      <alignment/>
    </xf>
    <xf numFmtId="0" fontId="1" fillId="0" borderId="0" xfId="0" applyFont="1" applyAlignment="1">
      <alignment horizontal="right"/>
    </xf>
    <xf numFmtId="191" fontId="0" fillId="0" borderId="0" xfId="42" applyNumberFormat="1" applyFont="1" applyBorder="1" applyAlignment="1">
      <alignment horizontal="left"/>
    </xf>
    <xf numFmtId="191" fontId="0" fillId="0" borderId="0" xfId="42" applyNumberFormat="1" applyFont="1" applyAlignment="1">
      <alignment horizontal="left"/>
    </xf>
    <xf numFmtId="0" fontId="1" fillId="0" borderId="0" xfId="57" applyFont="1" applyFill="1" applyAlignment="1">
      <alignment/>
      <protection/>
    </xf>
    <xf numFmtId="0" fontId="1" fillId="0" borderId="0" xfId="0" applyFont="1" applyFill="1" applyBorder="1" applyAlignment="1" quotePrefix="1">
      <alignment/>
    </xf>
    <xf numFmtId="0" fontId="1" fillId="0" borderId="0" xfId="0" applyFont="1" applyFill="1" applyBorder="1" applyAlignment="1">
      <alignment/>
    </xf>
    <xf numFmtId="0" fontId="0" fillId="0" borderId="0" xfId="0" applyNumberFormat="1" applyFont="1" applyAlignment="1">
      <alignment/>
    </xf>
    <xf numFmtId="0" fontId="0" fillId="0" borderId="0" xfId="0" applyFont="1" applyBorder="1" applyAlignment="1" quotePrefix="1">
      <alignment horizontal="left"/>
    </xf>
    <xf numFmtId="191" fontId="0" fillId="0" borderId="15" xfId="42" applyNumberFormat="1" applyFont="1" applyBorder="1" applyAlignment="1">
      <alignment horizontal="left"/>
    </xf>
    <xf numFmtId="171" fontId="0" fillId="0" borderId="0" xfId="42" applyFont="1" applyAlignment="1">
      <alignment/>
    </xf>
    <xf numFmtId="171" fontId="0" fillId="0" borderId="15" xfId="42" applyFont="1" applyBorder="1" applyAlignment="1">
      <alignment horizontal="center"/>
    </xf>
    <xf numFmtId="191" fontId="0" fillId="0" borderId="10" xfId="42" applyNumberFormat="1" applyFont="1" applyFill="1" applyBorder="1" applyAlignment="1">
      <alignment horizontal="center"/>
    </xf>
    <xf numFmtId="191" fontId="0" fillId="0" borderId="14" xfId="42" applyNumberFormat="1" applyFont="1" applyFill="1" applyBorder="1" applyAlignment="1">
      <alignment/>
    </xf>
    <xf numFmtId="191" fontId="1" fillId="0" borderId="0" xfId="42" applyNumberFormat="1" applyFont="1" applyFill="1" applyAlignment="1">
      <alignment horizontal="center"/>
    </xf>
    <xf numFmtId="191" fontId="0" fillId="0" borderId="14" xfId="42" applyNumberFormat="1" applyFont="1" applyFill="1" applyBorder="1" applyAlignment="1">
      <alignment horizontal="center"/>
    </xf>
    <xf numFmtId="169" fontId="0" fillId="0" borderId="0" xfId="42" applyNumberFormat="1" applyFont="1" applyAlignment="1">
      <alignment/>
    </xf>
    <xf numFmtId="169" fontId="0" fillId="0" borderId="10" xfId="42" applyNumberFormat="1" applyFont="1" applyBorder="1" applyAlignment="1">
      <alignment/>
    </xf>
    <xf numFmtId="169" fontId="0" fillId="0" borderId="0" xfId="42" applyNumberFormat="1" applyFont="1" applyBorder="1" applyAlignment="1">
      <alignment/>
    </xf>
    <xf numFmtId="169" fontId="0" fillId="0" borderId="0" xfId="42" applyNumberFormat="1" applyFont="1" applyFill="1" applyBorder="1" applyAlignment="1">
      <alignment/>
    </xf>
    <xf numFmtId="169" fontId="0" fillId="0" borderId="0" xfId="42" applyNumberFormat="1" applyFont="1" applyAlignment="1">
      <alignment horizontal="center"/>
    </xf>
    <xf numFmtId="210" fontId="0" fillId="0" borderId="0" xfId="42" applyNumberFormat="1" applyFont="1" applyAlignment="1">
      <alignment/>
    </xf>
    <xf numFmtId="210" fontId="0" fillId="0" borderId="0" xfId="42" applyNumberFormat="1" applyFont="1" applyAlignment="1">
      <alignment horizontal="center"/>
    </xf>
    <xf numFmtId="210" fontId="0" fillId="0" borderId="0" xfId="42" applyNumberFormat="1" applyFont="1" applyAlignment="1">
      <alignment horizontal="right"/>
    </xf>
    <xf numFmtId="169" fontId="0" fillId="0" borderId="0" xfId="42" applyNumberFormat="1" applyFont="1" applyAlignment="1">
      <alignment/>
    </xf>
    <xf numFmtId="169" fontId="0" fillId="0" borderId="12" xfId="42" applyNumberFormat="1" applyFont="1" applyBorder="1" applyAlignment="1">
      <alignment/>
    </xf>
    <xf numFmtId="169" fontId="0" fillId="0" borderId="10" xfId="42" applyNumberFormat="1" applyFont="1" applyBorder="1" applyAlignment="1">
      <alignment/>
    </xf>
    <xf numFmtId="169" fontId="0" fillId="0" borderId="0" xfId="42" applyNumberFormat="1" applyFont="1" applyBorder="1" applyAlignment="1">
      <alignment/>
    </xf>
    <xf numFmtId="169" fontId="0" fillId="0" borderId="0" xfId="42" applyNumberFormat="1" applyFont="1" applyBorder="1" applyAlignment="1">
      <alignment horizontal="left"/>
    </xf>
    <xf numFmtId="191" fontId="0" fillId="0" borderId="15" xfId="42" applyNumberFormat="1" applyFont="1" applyBorder="1" applyAlignment="1">
      <alignment/>
    </xf>
    <xf numFmtId="169" fontId="0" fillId="0" borderId="16" xfId="42" applyNumberFormat="1" applyFont="1" applyBorder="1" applyAlignment="1">
      <alignment/>
    </xf>
    <xf numFmtId="191" fontId="1" fillId="0" borderId="0" xfId="42" applyNumberFormat="1" applyFont="1" applyFill="1" applyAlignment="1">
      <alignment horizontal="right"/>
    </xf>
    <xf numFmtId="169" fontId="0" fillId="0" borderId="0" xfId="42" applyNumberFormat="1" applyFont="1" applyAlignment="1">
      <alignment/>
    </xf>
    <xf numFmtId="169" fontId="0" fillId="0" borderId="0" xfId="0" applyNumberFormat="1" applyAlignment="1">
      <alignment/>
    </xf>
    <xf numFmtId="169" fontId="0" fillId="0" borderId="0" xfId="42" applyNumberFormat="1" applyFont="1" applyBorder="1" applyAlignment="1">
      <alignment/>
    </xf>
    <xf numFmtId="169" fontId="0" fillId="0" borderId="0" xfId="42" applyNumberFormat="1" applyFont="1" applyFill="1" applyAlignment="1">
      <alignment/>
    </xf>
    <xf numFmtId="169" fontId="0" fillId="0" borderId="0" xfId="0" applyNumberFormat="1" applyFill="1" applyAlignment="1">
      <alignment/>
    </xf>
    <xf numFmtId="0" fontId="0" fillId="0" borderId="0" xfId="0" applyAlignment="1">
      <alignment horizontal="justify" vertical="top" wrapText="1"/>
    </xf>
    <xf numFmtId="0" fontId="0" fillId="0" borderId="0" xfId="0" applyFill="1" applyAlignment="1">
      <alignment horizontal="justify" vertical="top" wrapText="1"/>
    </xf>
    <xf numFmtId="0" fontId="0" fillId="0" borderId="0" xfId="0" applyAlignment="1">
      <alignment horizontal="justify" vertical="top"/>
    </xf>
    <xf numFmtId="0" fontId="0" fillId="0" borderId="0" xfId="0" applyFill="1" applyAlignment="1">
      <alignment horizontal="justify" vertical="top"/>
    </xf>
    <xf numFmtId="0" fontId="0" fillId="0" borderId="0" xfId="0" applyAlignment="1">
      <alignment horizontal="left" vertical="top"/>
    </xf>
    <xf numFmtId="15" fontId="0" fillId="0" borderId="0" xfId="0" applyNumberFormat="1" applyAlignment="1" quotePrefix="1">
      <alignment horizontal="justify" vertical="top" wrapText="1"/>
    </xf>
    <xf numFmtId="15" fontId="0" fillId="0" borderId="0" xfId="0" applyNumberFormat="1" applyFill="1" applyAlignment="1" quotePrefix="1">
      <alignment horizontal="justify" vertical="top" wrapText="1"/>
    </xf>
    <xf numFmtId="0" fontId="0" fillId="0" borderId="0" xfId="0" applyFill="1" applyAlignment="1">
      <alignment horizontal="left" vertical="top"/>
    </xf>
    <xf numFmtId="169" fontId="0" fillId="0" borderId="0" xfId="42" applyNumberFormat="1" applyFont="1" applyAlignment="1">
      <alignment horizontal="left"/>
    </xf>
    <xf numFmtId="191" fontId="0" fillId="0" borderId="15" xfId="42" applyNumberFormat="1" applyFont="1" applyFill="1" applyBorder="1" applyAlignment="1">
      <alignment/>
    </xf>
    <xf numFmtId="169" fontId="0" fillId="0" borderId="14" xfId="42" applyNumberFormat="1" applyFont="1" applyBorder="1" applyAlignment="1">
      <alignment horizontal="left"/>
    </xf>
    <xf numFmtId="9" fontId="0" fillId="0" borderId="0" xfId="61" applyFont="1" applyAlignment="1">
      <alignment/>
    </xf>
    <xf numFmtId="191" fontId="0" fillId="0" borderId="0" xfId="0" applyNumberFormat="1" applyFont="1" applyBorder="1" applyAlignment="1">
      <alignment/>
    </xf>
    <xf numFmtId="191" fontId="0" fillId="0" borderId="10" xfId="0" applyNumberFormat="1" applyFont="1" applyBorder="1" applyAlignment="1">
      <alignment/>
    </xf>
    <xf numFmtId="191" fontId="1" fillId="0" borderId="0" xfId="42" applyNumberFormat="1" applyFont="1" applyAlignment="1" quotePrefix="1">
      <alignment horizontal="center"/>
    </xf>
    <xf numFmtId="171" fontId="0" fillId="0" borderId="0" xfId="42" applyFont="1" applyBorder="1" applyAlignment="1">
      <alignment horizontal="center"/>
    </xf>
    <xf numFmtId="38" fontId="0" fillId="0" borderId="0" xfId="58" applyNumberFormat="1" applyFont="1">
      <alignment/>
      <protection/>
    </xf>
    <xf numFmtId="169" fontId="0" fillId="0" borderId="14" xfId="42" applyNumberFormat="1" applyFont="1" applyBorder="1" applyAlignment="1">
      <alignment/>
    </xf>
    <xf numFmtId="169" fontId="0" fillId="0" borderId="14" xfId="42" applyNumberFormat="1" applyFont="1" applyBorder="1" applyAlignment="1">
      <alignment/>
    </xf>
    <xf numFmtId="169" fontId="0" fillId="0" borderId="14" xfId="42" applyNumberFormat="1" applyFont="1" applyBorder="1" applyAlignment="1">
      <alignment/>
    </xf>
    <xf numFmtId="169" fontId="0" fillId="0" borderId="14" xfId="0" applyNumberFormat="1" applyBorder="1" applyAlignment="1">
      <alignment/>
    </xf>
    <xf numFmtId="169" fontId="0" fillId="0" borderId="14" xfId="42" applyNumberFormat="1" applyFont="1" applyFill="1" applyBorder="1" applyAlignment="1">
      <alignment/>
    </xf>
    <xf numFmtId="191" fontId="0" fillId="0" borderId="14" xfId="42" applyNumberFormat="1" applyFont="1" applyBorder="1" applyAlignment="1">
      <alignment/>
    </xf>
    <xf numFmtId="15" fontId="0" fillId="0" borderId="0" xfId="0" applyNumberFormat="1" applyAlignment="1" quotePrefix="1">
      <alignment horizontal="right" vertical="top"/>
    </xf>
    <xf numFmtId="169" fontId="0" fillId="0" borderId="0" xfId="0" applyNumberFormat="1" applyFont="1" applyAlignment="1">
      <alignment/>
    </xf>
    <xf numFmtId="169" fontId="0" fillId="0" borderId="0" xfId="61" applyNumberFormat="1" applyFont="1" applyAlignment="1">
      <alignment/>
    </xf>
    <xf numFmtId="191" fontId="0" fillId="0" borderId="10" xfId="42" applyNumberFormat="1" applyFont="1" applyBorder="1" applyAlignment="1">
      <alignment horizontal="center"/>
    </xf>
    <xf numFmtId="0" fontId="0" fillId="0" borderId="0" xfId="0" applyFill="1" applyAlignment="1">
      <alignment vertical="top"/>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horizontal="justify"/>
    </xf>
    <xf numFmtId="171" fontId="0" fillId="0" borderId="0" xfId="0" applyNumberFormat="1" applyFont="1" applyAlignment="1">
      <alignment/>
    </xf>
    <xf numFmtId="210" fontId="0" fillId="0" borderId="0" xfId="61" applyNumberFormat="1" applyFont="1" applyAlignment="1">
      <alignment/>
    </xf>
    <xf numFmtId="0" fontId="3" fillId="0" borderId="0" xfId="0" applyFont="1" applyAlignment="1">
      <alignment/>
    </xf>
    <xf numFmtId="191" fontId="0" fillId="0" borderId="14" xfId="42" applyNumberFormat="1" applyFont="1" applyFill="1" applyBorder="1" applyAlignment="1">
      <alignment/>
    </xf>
    <xf numFmtId="0" fontId="37" fillId="0" borderId="0" xfId="0" applyFont="1" applyAlignment="1">
      <alignment/>
    </xf>
    <xf numFmtId="0" fontId="6" fillId="0" borderId="0" xfId="0" applyFont="1" applyAlignment="1">
      <alignment horizontal="center"/>
    </xf>
    <xf numFmtId="15" fontId="6" fillId="0" borderId="0" xfId="0" applyNumberFormat="1" applyFont="1" applyAlignment="1" quotePrefix="1">
      <alignment horizontal="center"/>
    </xf>
    <xf numFmtId="0" fontId="8" fillId="0" borderId="0" xfId="0" applyFont="1" applyAlignment="1">
      <alignment horizontal="center"/>
    </xf>
    <xf numFmtId="0" fontId="7" fillId="0" borderId="0" xfId="0" applyFont="1" applyAlignment="1">
      <alignment horizontal="center"/>
    </xf>
    <xf numFmtId="191" fontId="1" fillId="0" borderId="0" xfId="42" applyNumberFormat="1" applyFont="1" applyAlignment="1">
      <alignment horizontal="center"/>
    </xf>
    <xf numFmtId="191" fontId="1" fillId="0" borderId="0" xfId="42" applyNumberFormat="1" applyFont="1" applyFill="1" applyAlignment="1">
      <alignment horizontal="center"/>
    </xf>
    <xf numFmtId="191" fontId="1" fillId="0" borderId="0" xfId="42" applyNumberFormat="1"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uarterlyTemplate" xfId="57"/>
    <cellStyle name="Normal_SSP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133350</xdr:rowOff>
    </xdr:from>
    <xdr:to>
      <xdr:col>5</xdr:col>
      <xdr:colOff>304800</xdr:colOff>
      <xdr:row>8</xdr:row>
      <xdr:rowOff>28575</xdr:rowOff>
    </xdr:to>
    <xdr:pic>
      <xdr:nvPicPr>
        <xdr:cNvPr id="1" name="Picture 1" descr="our_logo"/>
        <xdr:cNvPicPr preferRelativeResize="1">
          <a:picLocks noChangeAspect="1"/>
        </xdr:cNvPicPr>
      </xdr:nvPicPr>
      <xdr:blipFill>
        <a:blip r:embed="rId1"/>
        <a:stretch>
          <a:fillRect/>
        </a:stretch>
      </xdr:blipFill>
      <xdr:spPr>
        <a:xfrm>
          <a:off x="2409825" y="457200"/>
          <a:ext cx="952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56</xdr:row>
      <xdr:rowOff>28575</xdr:rowOff>
    </xdr:from>
    <xdr:to>
      <xdr:col>7</xdr:col>
      <xdr:colOff>895350</xdr:colOff>
      <xdr:row>60</xdr:row>
      <xdr:rowOff>76200</xdr:rowOff>
    </xdr:to>
    <xdr:sp>
      <xdr:nvSpPr>
        <xdr:cNvPr id="1" name="Text Box 2"/>
        <xdr:cNvSpPr txBox="1">
          <a:spLocks noChangeArrowheads="1"/>
        </xdr:cNvSpPr>
      </xdr:nvSpPr>
      <xdr:spPr>
        <a:xfrm>
          <a:off x="19050" y="8629650"/>
          <a:ext cx="5915025" cy="6953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income statement should be read in conjunction with the annual financial statements for the year ended 31 December 2008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123825</xdr:rowOff>
    </xdr:from>
    <xdr:to>
      <xdr:col>4</xdr:col>
      <xdr:colOff>933450</xdr:colOff>
      <xdr:row>55</xdr:row>
      <xdr:rowOff>152400</xdr:rowOff>
    </xdr:to>
    <xdr:sp>
      <xdr:nvSpPr>
        <xdr:cNvPr id="1" name="Text Box 1"/>
        <xdr:cNvSpPr txBox="1">
          <a:spLocks noChangeArrowheads="1"/>
        </xdr:cNvSpPr>
      </xdr:nvSpPr>
      <xdr:spPr>
        <a:xfrm>
          <a:off x="0" y="8401050"/>
          <a:ext cx="5734050" cy="6762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balance sheet should be read in conjunction with the annual financial statements for the year ended 31 December 2008 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7</xdr:col>
      <xdr:colOff>0</xdr:colOff>
      <xdr:row>59</xdr:row>
      <xdr:rowOff>57150</xdr:rowOff>
    </xdr:to>
    <xdr:sp>
      <xdr:nvSpPr>
        <xdr:cNvPr id="1" name="Text Box 3"/>
        <xdr:cNvSpPr txBox="1">
          <a:spLocks noChangeArrowheads="1"/>
        </xdr:cNvSpPr>
      </xdr:nvSpPr>
      <xdr:spPr>
        <a:xfrm>
          <a:off x="0" y="8782050"/>
          <a:ext cx="6296025" cy="7048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balance sheet should be read in conjunction with the annual financial statements for the period ended 31 December 2005 and the accompanying explanatory notes attached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85725</xdr:rowOff>
    </xdr:from>
    <xdr:to>
      <xdr:col>8</xdr:col>
      <xdr:colOff>733425</xdr:colOff>
      <xdr:row>73</xdr:row>
      <xdr:rowOff>133350</xdr:rowOff>
    </xdr:to>
    <xdr:sp>
      <xdr:nvSpPr>
        <xdr:cNvPr id="1" name="Text Box 1"/>
        <xdr:cNvSpPr txBox="1">
          <a:spLocks noChangeArrowheads="1"/>
        </xdr:cNvSpPr>
      </xdr:nvSpPr>
      <xdr:spPr>
        <a:xfrm>
          <a:off x="0" y="11468100"/>
          <a:ext cx="7639050" cy="5334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statement of changes in equity should be read in conjunction with the annual financial statements for the year ended 31 December 2008 and the accompanying explanatory notes attached to the interim financial statements. </a:t>
          </a:r>
        </a:p>
      </xdr:txBody>
    </xdr:sp>
    <xdr:clientData/>
  </xdr:twoCellAnchor>
  <xdr:twoCellAnchor>
    <xdr:from>
      <xdr:col>6</xdr:col>
      <xdr:colOff>390525</xdr:colOff>
      <xdr:row>7</xdr:row>
      <xdr:rowOff>95250</xdr:rowOff>
    </xdr:from>
    <xdr:to>
      <xdr:col>7</xdr:col>
      <xdr:colOff>0</xdr:colOff>
      <xdr:row>7</xdr:row>
      <xdr:rowOff>95250</xdr:rowOff>
    </xdr:to>
    <xdr:sp>
      <xdr:nvSpPr>
        <xdr:cNvPr id="2" name="Line 12"/>
        <xdr:cNvSpPr>
          <a:spLocks/>
        </xdr:cNvSpPr>
      </xdr:nvSpPr>
      <xdr:spPr>
        <a:xfrm flipV="1">
          <a:off x="5467350" y="1228725"/>
          <a:ext cx="5238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7</xdr:row>
      <xdr:rowOff>95250</xdr:rowOff>
    </xdr:from>
    <xdr:to>
      <xdr:col>3</xdr:col>
      <xdr:colOff>438150</xdr:colOff>
      <xdr:row>7</xdr:row>
      <xdr:rowOff>95250</xdr:rowOff>
    </xdr:to>
    <xdr:sp>
      <xdr:nvSpPr>
        <xdr:cNvPr id="3" name="Line 13"/>
        <xdr:cNvSpPr>
          <a:spLocks/>
        </xdr:cNvSpPr>
      </xdr:nvSpPr>
      <xdr:spPr>
        <a:xfrm>
          <a:off x="2362200" y="1228725"/>
          <a:ext cx="409575"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52</xdr:row>
      <xdr:rowOff>114300</xdr:rowOff>
    </xdr:from>
    <xdr:to>
      <xdr:col>4</xdr:col>
      <xdr:colOff>962025</xdr:colOff>
      <xdr:row>57</xdr:row>
      <xdr:rowOff>28575</xdr:rowOff>
    </xdr:to>
    <xdr:sp>
      <xdr:nvSpPr>
        <xdr:cNvPr id="1" name="Text Box 2"/>
        <xdr:cNvSpPr txBox="1">
          <a:spLocks noChangeArrowheads="1"/>
        </xdr:cNvSpPr>
      </xdr:nvSpPr>
      <xdr:spPr>
        <a:xfrm>
          <a:off x="38100" y="8553450"/>
          <a:ext cx="5953125" cy="723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2008 and the accompanying explanatory notes attached to the interim financial statements.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103</xdr:row>
      <xdr:rowOff>0</xdr:rowOff>
    </xdr:from>
    <xdr:to>
      <xdr:col>8</xdr:col>
      <xdr:colOff>1019175</xdr:colOff>
      <xdr:row>103</xdr:row>
      <xdr:rowOff>0</xdr:rowOff>
    </xdr:to>
    <xdr:sp>
      <xdr:nvSpPr>
        <xdr:cNvPr id="1" name="Text Box 3"/>
        <xdr:cNvSpPr txBox="1">
          <a:spLocks noChangeArrowheads="1"/>
        </xdr:cNvSpPr>
      </xdr:nvSpPr>
      <xdr:spPr>
        <a:xfrm>
          <a:off x="304800" y="17316450"/>
          <a:ext cx="58197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interim operations are not materially affected by seasonal or cyclical factors during the quarter under review.</a:t>
          </a:r>
        </a:p>
      </xdr:txBody>
    </xdr:sp>
    <xdr:clientData/>
  </xdr:twoCellAnchor>
  <xdr:twoCellAnchor>
    <xdr:from>
      <xdr:col>1</xdr:col>
      <xdr:colOff>9525</xdr:colOff>
      <xdr:row>90</xdr:row>
      <xdr:rowOff>133350</xdr:rowOff>
    </xdr:from>
    <xdr:to>
      <xdr:col>8</xdr:col>
      <xdr:colOff>1028700</xdr:colOff>
      <xdr:row>93</xdr:row>
      <xdr:rowOff>85725</xdr:rowOff>
    </xdr:to>
    <xdr:sp>
      <xdr:nvSpPr>
        <xdr:cNvPr id="2" name="Text Box 4"/>
        <xdr:cNvSpPr txBox="1">
          <a:spLocks noChangeArrowheads="1"/>
        </xdr:cNvSpPr>
      </xdr:nvSpPr>
      <xdr:spPr>
        <a:xfrm>
          <a:off x="285750" y="15344775"/>
          <a:ext cx="5848350" cy="4381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unusual items affecting assets, liabilities, equity, net income or cash flows during the quarter under review.</a:t>
          </a:r>
        </a:p>
      </xdr:txBody>
    </xdr:sp>
    <xdr:clientData/>
  </xdr:twoCellAnchor>
  <xdr:twoCellAnchor>
    <xdr:from>
      <xdr:col>1</xdr:col>
      <xdr:colOff>9525</xdr:colOff>
      <xdr:row>96</xdr:row>
      <xdr:rowOff>0</xdr:rowOff>
    </xdr:from>
    <xdr:to>
      <xdr:col>8</xdr:col>
      <xdr:colOff>1019175</xdr:colOff>
      <xdr:row>97</xdr:row>
      <xdr:rowOff>142875</xdr:rowOff>
    </xdr:to>
    <xdr:sp>
      <xdr:nvSpPr>
        <xdr:cNvPr id="3" name="Text Box 5"/>
        <xdr:cNvSpPr txBox="1">
          <a:spLocks noChangeArrowheads="1"/>
        </xdr:cNvSpPr>
      </xdr:nvSpPr>
      <xdr:spPr>
        <a:xfrm>
          <a:off x="285750" y="16182975"/>
          <a:ext cx="5838825" cy="304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estimates that have had a material effect for the current quarter's results.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140</xdr:row>
      <xdr:rowOff>0</xdr:rowOff>
    </xdr:from>
    <xdr:to>
      <xdr:col>8</xdr:col>
      <xdr:colOff>1028700</xdr:colOff>
      <xdr:row>140</xdr:row>
      <xdr:rowOff>0</xdr:rowOff>
    </xdr:to>
    <xdr:sp>
      <xdr:nvSpPr>
        <xdr:cNvPr id="4" name="Text Box 9"/>
        <xdr:cNvSpPr txBox="1">
          <a:spLocks noChangeArrowheads="1"/>
        </xdr:cNvSpPr>
      </xdr:nvSpPr>
      <xdr:spPr>
        <a:xfrm>
          <a:off x="285750" y="23336250"/>
          <a:ext cx="5848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valuations of property, plant and equipment have been brought forward without amendment from the financial statements for the year ended 31 December 2007.</a:t>
          </a:r>
        </a:p>
      </xdr:txBody>
    </xdr:sp>
    <xdr:clientData/>
  </xdr:twoCellAnchor>
  <xdr:twoCellAnchor>
    <xdr:from>
      <xdr:col>1</xdr:col>
      <xdr:colOff>9525</xdr:colOff>
      <xdr:row>160</xdr:row>
      <xdr:rowOff>152400</xdr:rowOff>
    </xdr:from>
    <xdr:to>
      <xdr:col>8</xdr:col>
      <xdr:colOff>1038225</xdr:colOff>
      <xdr:row>163</xdr:row>
      <xdr:rowOff>95250</xdr:rowOff>
    </xdr:to>
    <xdr:sp>
      <xdr:nvSpPr>
        <xdr:cNvPr id="5" name="Text Box 13"/>
        <xdr:cNvSpPr txBox="1">
          <a:spLocks noChangeArrowheads="1"/>
        </xdr:cNvSpPr>
      </xdr:nvSpPr>
      <xdr:spPr>
        <a:xfrm>
          <a:off x="285750" y="26727150"/>
          <a:ext cx="5857875" cy="428625"/>
        </a:xfrm>
        <a:prstGeom prst="rect">
          <a:avLst/>
        </a:prstGeom>
        <a:solidFill>
          <a:srgbClr val="FFFFFF"/>
        </a:solidFill>
        <a:ln w="9525" cmpd="sng">
          <a:noFill/>
        </a:ln>
      </xdr:spPr>
      <xdr:txBody>
        <a:bodyPr vertOverflow="clip" wrap="square" lIns="27432" tIns="22860" rIns="0" bIns="0"/>
        <a:p>
          <a:pPr algn="just">
            <a:defRPr/>
          </a:pPr>
          <a:r>
            <a:rPr lang="en-US" cap="none" sz="1000" b="0" i="0" u="none" baseline="0">
              <a:solidFill>
                <a:srgbClr val="000000"/>
              </a:solidFill>
              <a:latin typeface="Arial"/>
              <a:ea typeface="Arial"/>
              <a:cs typeface="Arial"/>
            </a:rPr>
            <a:t>The amount of capital commitments not provided for in the interim financial statements as at 30 September 2009 is as follows:</a:t>
          </a:r>
        </a:p>
      </xdr:txBody>
    </xdr:sp>
    <xdr:clientData/>
  </xdr:twoCellAnchor>
  <xdr:twoCellAnchor>
    <xdr:from>
      <xdr:col>0</xdr:col>
      <xdr:colOff>28575</xdr:colOff>
      <xdr:row>3</xdr:row>
      <xdr:rowOff>47625</xdr:rowOff>
    </xdr:from>
    <xdr:to>
      <xdr:col>8</xdr:col>
      <xdr:colOff>1028700</xdr:colOff>
      <xdr:row>5</xdr:row>
      <xdr:rowOff>114300</xdr:rowOff>
    </xdr:to>
    <xdr:sp>
      <xdr:nvSpPr>
        <xdr:cNvPr id="6" name="Text Box 15"/>
        <xdr:cNvSpPr txBox="1">
          <a:spLocks noChangeArrowheads="1"/>
        </xdr:cNvSpPr>
      </xdr:nvSpPr>
      <xdr:spPr>
        <a:xfrm>
          <a:off x="28575" y="533400"/>
          <a:ext cx="6105525" cy="390525"/>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EXPLANATORY NOTES TO THE FINANCIAL STATEMENTS FOR THE SECOND QUARTER ENDED 30 SEPTEMBER 2009 PURSUANT TO FRS 134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PURSUANT TO FRS 134</a:t>
          </a:r>
        </a:p>
      </xdr:txBody>
    </xdr:sp>
    <xdr:clientData/>
  </xdr:twoCellAnchor>
  <xdr:twoCellAnchor>
    <xdr:from>
      <xdr:col>1</xdr:col>
      <xdr:colOff>9525</xdr:colOff>
      <xdr:row>195</xdr:row>
      <xdr:rowOff>9525</xdr:rowOff>
    </xdr:from>
    <xdr:to>
      <xdr:col>8</xdr:col>
      <xdr:colOff>1028700</xdr:colOff>
      <xdr:row>198</xdr:row>
      <xdr:rowOff>57150</xdr:rowOff>
    </xdr:to>
    <xdr:sp>
      <xdr:nvSpPr>
        <xdr:cNvPr id="7" name="Text Box 16"/>
        <xdr:cNvSpPr txBox="1">
          <a:spLocks noChangeArrowheads="1"/>
        </xdr:cNvSpPr>
      </xdr:nvSpPr>
      <xdr:spPr>
        <a:xfrm>
          <a:off x="285750" y="32270700"/>
          <a:ext cx="5848350" cy="5334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Directors of the Company are of the opinion that all the transactions above have been entered into in the normal course of business and have been established on terms and conditions that are not materially different from those obtainable in transactions with unrelated parties.</a:t>
          </a:r>
        </a:p>
      </xdr:txBody>
    </xdr:sp>
    <xdr:clientData/>
  </xdr:twoCellAnchor>
  <xdr:twoCellAnchor>
    <xdr:from>
      <xdr:col>1</xdr:col>
      <xdr:colOff>9525</xdr:colOff>
      <xdr:row>99</xdr:row>
      <xdr:rowOff>133350</xdr:rowOff>
    </xdr:from>
    <xdr:to>
      <xdr:col>8</xdr:col>
      <xdr:colOff>1028700</xdr:colOff>
      <xdr:row>101</xdr:row>
      <xdr:rowOff>152400</xdr:rowOff>
    </xdr:to>
    <xdr:sp>
      <xdr:nvSpPr>
        <xdr:cNvPr id="8" name="Text Box 17"/>
        <xdr:cNvSpPr txBox="1">
          <a:spLocks noChangeArrowheads="1"/>
        </xdr:cNvSpPr>
      </xdr:nvSpPr>
      <xdr:spPr>
        <a:xfrm>
          <a:off x="285750" y="16802100"/>
          <a:ext cx="5848350" cy="342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issuances, repurchases, and repayment of debt and equity securities for the quarter under review.</a:t>
          </a:r>
        </a:p>
      </xdr:txBody>
    </xdr:sp>
    <xdr:clientData/>
  </xdr:twoCellAnchor>
  <xdr:twoCellAnchor>
    <xdr:from>
      <xdr:col>1</xdr:col>
      <xdr:colOff>0</xdr:colOff>
      <xdr:row>204</xdr:row>
      <xdr:rowOff>0</xdr:rowOff>
    </xdr:from>
    <xdr:to>
      <xdr:col>9</xdr:col>
      <xdr:colOff>0</xdr:colOff>
      <xdr:row>204</xdr:row>
      <xdr:rowOff>0</xdr:rowOff>
    </xdr:to>
    <xdr:sp>
      <xdr:nvSpPr>
        <xdr:cNvPr id="9" name="Text Box 21"/>
        <xdr:cNvSpPr txBox="1">
          <a:spLocks noChangeArrowheads="1"/>
        </xdr:cNvSpPr>
      </xdr:nvSpPr>
      <xdr:spPr>
        <a:xfrm>
          <a:off x="276225" y="33718500"/>
          <a:ext cx="58769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reserve on consolidation represents the excess of the Group's interest in the fair value of the identifiable assets and liabilities of the wholly owned subsidiaries, Metronic Engineering Sdn Bhd and Metronic Integrated System Sdn Bhd, at the date of acquisition over the cost of acquisition.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resulting reserve on consolidation was transferred to the consolidated income statement during the quarter under review.</a:t>
          </a:r>
        </a:p>
      </xdr:txBody>
    </xdr:sp>
    <xdr:clientData/>
  </xdr:twoCellAnchor>
  <xdr:twoCellAnchor>
    <xdr:from>
      <xdr:col>1</xdr:col>
      <xdr:colOff>9525</xdr:colOff>
      <xdr:row>110</xdr:row>
      <xdr:rowOff>114300</xdr:rowOff>
    </xdr:from>
    <xdr:to>
      <xdr:col>8</xdr:col>
      <xdr:colOff>1019175</xdr:colOff>
      <xdr:row>112</xdr:row>
      <xdr:rowOff>0</xdr:rowOff>
    </xdr:to>
    <xdr:sp>
      <xdr:nvSpPr>
        <xdr:cNvPr id="10" name="Text Box 30"/>
        <xdr:cNvSpPr txBox="1">
          <a:spLocks noChangeArrowheads="1"/>
        </xdr:cNvSpPr>
      </xdr:nvSpPr>
      <xdr:spPr>
        <a:xfrm>
          <a:off x="285750" y="18564225"/>
          <a:ext cx="5838825" cy="2095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Analysis by geographical segments:</a:t>
          </a:r>
        </a:p>
      </xdr:txBody>
    </xdr:sp>
    <xdr:clientData/>
  </xdr:twoCellAnchor>
  <xdr:twoCellAnchor>
    <xdr:from>
      <xdr:col>1</xdr:col>
      <xdr:colOff>9525</xdr:colOff>
      <xdr:row>103</xdr:row>
      <xdr:rowOff>0</xdr:rowOff>
    </xdr:from>
    <xdr:to>
      <xdr:col>9</xdr:col>
      <xdr:colOff>0</xdr:colOff>
      <xdr:row>103</xdr:row>
      <xdr:rowOff>0</xdr:rowOff>
    </xdr:to>
    <xdr:sp>
      <xdr:nvSpPr>
        <xdr:cNvPr id="11" name="Text Box 51"/>
        <xdr:cNvSpPr txBox="1">
          <a:spLocks noChangeArrowheads="1"/>
        </xdr:cNvSpPr>
      </xdr:nvSpPr>
      <xdr:spPr>
        <a:xfrm>
          <a:off x="285750" y="17316450"/>
          <a:ext cx="58674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current period's presentation of the Group's financial statements is based on the revised requirement of FRS 101, with the comparatives restated to conform with the current period's presentation.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103</xdr:row>
      <xdr:rowOff>0</xdr:rowOff>
    </xdr:from>
    <xdr:to>
      <xdr:col>9</xdr:col>
      <xdr:colOff>0</xdr:colOff>
      <xdr:row>103</xdr:row>
      <xdr:rowOff>0</xdr:rowOff>
    </xdr:to>
    <xdr:sp>
      <xdr:nvSpPr>
        <xdr:cNvPr id="12" name="Text Box 56"/>
        <xdr:cNvSpPr txBox="1">
          <a:spLocks noChangeArrowheads="1"/>
        </xdr:cNvSpPr>
      </xdr:nvSpPr>
      <xdr:spPr>
        <a:xfrm>
          <a:off x="285750" y="17316450"/>
          <a:ext cx="58674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this new FRS has resulted in a change in accounting policy for investment properties. Properties held for capital gain or rental purposes are reclassified from property, plant and equipment to investment properties. Investment properties are now stated at fair value, representing open-market value. Gains or losses arising from changes in the fair values of investment properties are recognised in profit or loss in the period in which they arise. Prior to 1 January 2006, investment properties were carried at cost and depreciated on a straight-line basis over its estimated useful life. In accordance with the transitional provisions of FRS 140, this change in accounting policy is applied prospectively.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103</xdr:row>
      <xdr:rowOff>0</xdr:rowOff>
    </xdr:from>
    <xdr:to>
      <xdr:col>9</xdr:col>
      <xdr:colOff>0</xdr:colOff>
      <xdr:row>103</xdr:row>
      <xdr:rowOff>0</xdr:rowOff>
    </xdr:to>
    <xdr:sp>
      <xdr:nvSpPr>
        <xdr:cNvPr id="13" name="Text Box 57"/>
        <xdr:cNvSpPr txBox="1">
          <a:spLocks noChangeArrowheads="1"/>
        </xdr:cNvSpPr>
      </xdr:nvSpPr>
      <xdr:spPr>
        <a:xfrm>
          <a:off x="285750" y="17316450"/>
          <a:ext cx="58674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this new FRS has resulted in a change in accounting policy for certain acquired computer software and licenses whereby computer software and licenses that are not integral part of the related hardware are treated as intangible assets. Such intangible assets are carried at cost less accumulated amortisation and any accumulated impairment losses. Amortisation is provided for on a straight-line basis over the estimated useful life of the intangible assets.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103</xdr:row>
      <xdr:rowOff>0</xdr:rowOff>
    </xdr:from>
    <xdr:to>
      <xdr:col>9</xdr:col>
      <xdr:colOff>0</xdr:colOff>
      <xdr:row>103</xdr:row>
      <xdr:rowOff>0</xdr:rowOff>
    </xdr:to>
    <xdr:sp>
      <xdr:nvSpPr>
        <xdr:cNvPr id="14" name="Text Box 61"/>
        <xdr:cNvSpPr txBox="1">
          <a:spLocks noChangeArrowheads="1"/>
        </xdr:cNvSpPr>
      </xdr:nvSpPr>
      <xdr:spPr>
        <a:xfrm>
          <a:off x="285750" y="17316450"/>
          <a:ext cx="58674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the revised FRS 117 has affected the presentation of </a:t>
          </a:r>
          <a:r>
            <a:rPr lang="en-US" cap="none" sz="1000" b="0" i="0" u="none" baseline="0">
              <a:solidFill>
                <a:srgbClr val="FF0000"/>
              </a:solidFill>
              <a:latin typeface="Arial"/>
              <a:ea typeface="Arial"/>
              <a:cs typeface="Arial"/>
            </a:rPr>
            <a:t>leasehold land and prepaid lease rental</a:t>
          </a:r>
          <a:r>
            <a:rPr lang="en-US" cap="none" sz="1000" b="0" i="0" u="none" baseline="0">
              <a:solidFill>
                <a:srgbClr val="000000"/>
              </a:solidFill>
              <a:latin typeface="Arial"/>
              <a:ea typeface="Arial"/>
              <a:cs typeface="Arial"/>
            </a:rPr>
            <a:t>. These assets are now required to be presented as prepaid lease payments as a separate line item under non current assets and are amortised on a straight-line basis over the lease terms.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With the adoption of FRS 117, the reclassification of leasehold land and [re[aid lease rental has been accounted for retrospectively and a total amount of RM_________ consist of the following has been reclassified to prepaid lease payment on </a:t>
          </a:r>
          <a:r>
            <a:rPr lang="en-US" cap="none" sz="1000" b="0" i="0" u="none" baseline="0">
              <a:solidFill>
                <a:srgbClr val="FF0000"/>
              </a:solidFill>
              <a:latin typeface="Arial"/>
              <a:ea typeface="Arial"/>
              <a:cs typeface="Arial"/>
            </a:rPr>
            <a:t>1 Jan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141</xdr:row>
      <xdr:rowOff>142875</xdr:rowOff>
    </xdr:from>
    <xdr:to>
      <xdr:col>8</xdr:col>
      <xdr:colOff>1019175</xdr:colOff>
      <xdr:row>144</xdr:row>
      <xdr:rowOff>66675</xdr:rowOff>
    </xdr:to>
    <xdr:sp>
      <xdr:nvSpPr>
        <xdr:cNvPr id="15" name="Text Box 69"/>
        <xdr:cNvSpPr txBox="1">
          <a:spLocks noChangeArrowheads="1"/>
        </xdr:cNvSpPr>
      </xdr:nvSpPr>
      <xdr:spPr>
        <a:xfrm>
          <a:off x="285750" y="23641050"/>
          <a:ext cx="5838825" cy="409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Save as disclosed in Note 21 and below, there were no changes in the composition of the Group during the current quarter under review.</a:t>
          </a:r>
        </a:p>
      </xdr:txBody>
    </xdr:sp>
    <xdr:clientData/>
  </xdr:twoCellAnchor>
  <xdr:oneCellAnchor>
    <xdr:from>
      <xdr:col>8</xdr:col>
      <xdr:colOff>933450</xdr:colOff>
      <xdr:row>159</xdr:row>
      <xdr:rowOff>0</xdr:rowOff>
    </xdr:from>
    <xdr:ext cx="76200" cy="200025"/>
    <xdr:sp>
      <xdr:nvSpPr>
        <xdr:cNvPr id="16" name="Text Box 72"/>
        <xdr:cNvSpPr txBox="1">
          <a:spLocks noChangeArrowheads="1"/>
        </xdr:cNvSpPr>
      </xdr:nvSpPr>
      <xdr:spPr>
        <a:xfrm>
          <a:off x="6038850" y="264128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180975</xdr:colOff>
      <xdr:row>153</xdr:row>
      <xdr:rowOff>0</xdr:rowOff>
    </xdr:from>
    <xdr:ext cx="76200" cy="200025"/>
    <xdr:sp>
      <xdr:nvSpPr>
        <xdr:cNvPr id="17" name="Text Box 75"/>
        <xdr:cNvSpPr txBox="1">
          <a:spLocks noChangeArrowheads="1"/>
        </xdr:cNvSpPr>
      </xdr:nvSpPr>
      <xdr:spPr>
        <a:xfrm>
          <a:off x="7086600" y="254412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9525</xdr:colOff>
      <xdr:row>107</xdr:row>
      <xdr:rowOff>0</xdr:rowOff>
    </xdr:from>
    <xdr:to>
      <xdr:col>8</xdr:col>
      <xdr:colOff>1019175</xdr:colOff>
      <xdr:row>108</xdr:row>
      <xdr:rowOff>142875</xdr:rowOff>
    </xdr:to>
    <xdr:sp>
      <xdr:nvSpPr>
        <xdr:cNvPr id="18" name="Text Box 77"/>
        <xdr:cNvSpPr txBox="1">
          <a:spLocks noChangeArrowheads="1"/>
        </xdr:cNvSpPr>
      </xdr:nvSpPr>
      <xdr:spPr>
        <a:xfrm>
          <a:off x="285750" y="17964150"/>
          <a:ext cx="5838825" cy="304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dividends paid during the quarter under review. </a:t>
          </a:r>
        </a:p>
      </xdr:txBody>
    </xdr:sp>
    <xdr:clientData/>
  </xdr:twoCellAnchor>
  <xdr:twoCellAnchor>
    <xdr:from>
      <xdr:col>1</xdr:col>
      <xdr:colOff>9525</xdr:colOff>
      <xdr:row>19</xdr:row>
      <xdr:rowOff>133350</xdr:rowOff>
    </xdr:from>
    <xdr:to>
      <xdr:col>8</xdr:col>
      <xdr:colOff>1038225</xdr:colOff>
      <xdr:row>24</xdr:row>
      <xdr:rowOff>133350</xdr:rowOff>
    </xdr:to>
    <xdr:sp>
      <xdr:nvSpPr>
        <xdr:cNvPr id="19" name="Text Box 2"/>
        <xdr:cNvSpPr txBox="1">
          <a:spLocks noChangeArrowheads="1"/>
        </xdr:cNvSpPr>
      </xdr:nvSpPr>
      <xdr:spPr>
        <a:xfrm>
          <a:off x="285750" y="3219450"/>
          <a:ext cx="5857875" cy="8096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significant accounting policies adopted in the interim financial statements are consistent with those of the audited financial statements for the year ended 31 December 2008.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following FRSs and Interpretations were issued but not yet effective and have not been applied by the Group:</a:t>
          </a:r>
        </a:p>
      </xdr:txBody>
    </xdr:sp>
    <xdr:clientData/>
  </xdr:twoCellAnchor>
  <xdr:twoCellAnchor>
    <xdr:from>
      <xdr:col>1</xdr:col>
      <xdr:colOff>19050</xdr:colOff>
      <xdr:row>76</xdr:row>
      <xdr:rowOff>133350</xdr:rowOff>
    </xdr:from>
    <xdr:to>
      <xdr:col>8</xdr:col>
      <xdr:colOff>1038225</xdr:colOff>
      <xdr:row>83</xdr:row>
      <xdr:rowOff>66675</xdr:rowOff>
    </xdr:to>
    <xdr:sp>
      <xdr:nvSpPr>
        <xdr:cNvPr id="20" name="Text Box 2"/>
        <xdr:cNvSpPr txBox="1">
          <a:spLocks noChangeArrowheads="1"/>
        </xdr:cNvSpPr>
      </xdr:nvSpPr>
      <xdr:spPr>
        <a:xfrm>
          <a:off x="295275" y="13077825"/>
          <a:ext cx="5848350" cy="1066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above FRSs and Interpretations are expected to have no significant impact on the financial statements of the Group upon their initial application, except for the changes in disclosures arising from the adoption of FRS 7 and FRS 8, and possibly certain financial impact from the adoption of FRS 139.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 is exempted from disclosing the possible impact, if any, to the financial statements upon the initial application of FRS 7 and FRS 139.</a:t>
          </a:r>
        </a:p>
      </xdr:txBody>
    </xdr:sp>
    <xdr:clientData/>
  </xdr:twoCellAnchor>
  <xdr:twoCellAnchor>
    <xdr:from>
      <xdr:col>1</xdr:col>
      <xdr:colOff>9525</xdr:colOff>
      <xdr:row>154</xdr:row>
      <xdr:rowOff>0</xdr:rowOff>
    </xdr:from>
    <xdr:to>
      <xdr:col>8</xdr:col>
      <xdr:colOff>1019175</xdr:colOff>
      <xdr:row>157</xdr:row>
      <xdr:rowOff>28575</xdr:rowOff>
    </xdr:to>
    <xdr:sp>
      <xdr:nvSpPr>
        <xdr:cNvPr id="21" name="Text Box 69"/>
        <xdr:cNvSpPr txBox="1">
          <a:spLocks noChangeArrowheads="1"/>
        </xdr:cNvSpPr>
      </xdr:nvSpPr>
      <xdr:spPr>
        <a:xfrm>
          <a:off x="285750" y="25603200"/>
          <a:ext cx="5838825" cy="5143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contingent liabilities and contingent assets since the last balance sheet as at 31 December 2008.</a:t>
          </a:r>
        </a:p>
      </xdr:txBody>
    </xdr:sp>
    <xdr:clientData/>
  </xdr:twoCellAnchor>
  <xdr:twoCellAnchor>
    <xdr:from>
      <xdr:col>1</xdr:col>
      <xdr:colOff>190500</xdr:colOff>
      <xdr:row>151</xdr:row>
      <xdr:rowOff>0</xdr:rowOff>
    </xdr:from>
    <xdr:to>
      <xdr:col>8</xdr:col>
      <xdr:colOff>1019175</xdr:colOff>
      <xdr:row>151</xdr:row>
      <xdr:rowOff>0</xdr:rowOff>
    </xdr:to>
    <xdr:sp>
      <xdr:nvSpPr>
        <xdr:cNvPr id="22" name="Rectangle 158"/>
        <xdr:cNvSpPr>
          <a:spLocks/>
        </xdr:cNvSpPr>
      </xdr:nvSpPr>
      <xdr:spPr>
        <a:xfrm>
          <a:off x="466725" y="25117425"/>
          <a:ext cx="56578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12 September 2008, the Company incorporated a wholly owned foreign subsidiary in Vietnam known as Metronic Vietnam Company Limited ("MVCL") with a total investment capital of US Dollars ("US$") 200,000. The principal business activities of MVCL are  design, production and sales of engineering systems for the information and communication technology industry, specialising in intelligent building management system and integrated security management system. As at the date of this announcement, the Company has invested US$ 24,999 as investment capital. </a:t>
          </a:r>
        </a:p>
      </xdr:txBody>
    </xdr:sp>
    <xdr:clientData/>
  </xdr:twoCellAnchor>
  <xdr:twoCellAnchor>
    <xdr:from>
      <xdr:col>1</xdr:col>
      <xdr:colOff>190500</xdr:colOff>
      <xdr:row>151</xdr:row>
      <xdr:rowOff>0</xdr:rowOff>
    </xdr:from>
    <xdr:to>
      <xdr:col>8</xdr:col>
      <xdr:colOff>1038225</xdr:colOff>
      <xdr:row>151</xdr:row>
      <xdr:rowOff>0</xdr:rowOff>
    </xdr:to>
    <xdr:sp>
      <xdr:nvSpPr>
        <xdr:cNvPr id="23" name="Text Box 163"/>
        <xdr:cNvSpPr txBox="1">
          <a:spLocks noChangeArrowheads="1"/>
        </xdr:cNvSpPr>
      </xdr:nvSpPr>
      <xdr:spPr>
        <a:xfrm>
          <a:off x="466725" y="25117425"/>
          <a:ext cx="56769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3 September 2008, the Company signed a Joint Venture cum Shareholders’ Agreement with Jiang Xiaoli ("Jiang") to co-operate and collaborate on the development and commercialisation of the Optical Fiber Perimeter Security System via a joint venture company known as Ideal Ultimate Sdn Bhd ("Ideal Ultimate") which was incorporated on 1 July 2008. The Parties agree that the issued and paid-up share capital of Ideal Ultimate shall be increased up to RM600,000 comprising 600,000 ordinary shares of RM1 each. The Company shall hold 348,000 ordinary shares and Jiang shall hold 252,000 ordinary shares, representing 58% and 42% of the issued and paid-up share capital of Ideal Ultimate respectively.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151</xdr:row>
      <xdr:rowOff>0</xdr:rowOff>
    </xdr:from>
    <xdr:to>
      <xdr:col>8</xdr:col>
      <xdr:colOff>1028700</xdr:colOff>
      <xdr:row>151</xdr:row>
      <xdr:rowOff>0</xdr:rowOff>
    </xdr:to>
    <xdr:sp>
      <xdr:nvSpPr>
        <xdr:cNvPr id="24" name="Text Box 52"/>
        <xdr:cNvSpPr txBox="1">
          <a:spLocks noChangeArrowheads="1"/>
        </xdr:cNvSpPr>
      </xdr:nvSpPr>
      <xdr:spPr>
        <a:xfrm>
          <a:off x="619125" y="25117425"/>
          <a:ext cx="5514975"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6 January 2009, the Company acquired the following shares from Goldis Berhad for a total cash consideration of RM1,200,000: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285750</xdr:colOff>
      <xdr:row>151</xdr:row>
      <xdr:rowOff>0</xdr:rowOff>
    </xdr:from>
    <xdr:to>
      <xdr:col>8</xdr:col>
      <xdr:colOff>1028700</xdr:colOff>
      <xdr:row>151</xdr:row>
      <xdr:rowOff>0</xdr:rowOff>
    </xdr:to>
    <xdr:sp>
      <xdr:nvSpPr>
        <xdr:cNvPr id="25" name="Text Box 60"/>
        <xdr:cNvSpPr txBox="1">
          <a:spLocks noChangeArrowheads="1"/>
        </xdr:cNvSpPr>
      </xdr:nvSpPr>
      <xdr:spPr>
        <a:xfrm>
          <a:off x="895350" y="25117425"/>
          <a:ext cx="523875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750,000 ordinary shares of RM1.00 each in IPanel Malaysia Sdn Bhd ("IPM") representing a 75% equity interest in IPM for a cash consideration of Ringgit Malaysia ("RM") 1,055,103;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136,500 ordinary shares of S$1.00 each in IPanel Pte Ltd ("IPS") representing a 30% equity interest in IPS for a cash consideration of RM10,197; 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60,000 preference shares of S$1.00 each in IPS for a cash consideration of RM134,700.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19050</xdr:colOff>
      <xdr:row>151</xdr:row>
      <xdr:rowOff>0</xdr:rowOff>
    </xdr:from>
    <xdr:to>
      <xdr:col>8</xdr:col>
      <xdr:colOff>1019175</xdr:colOff>
      <xdr:row>151</xdr:row>
      <xdr:rowOff>0</xdr:rowOff>
    </xdr:to>
    <xdr:sp>
      <xdr:nvSpPr>
        <xdr:cNvPr id="26" name="Text Box 61"/>
        <xdr:cNvSpPr txBox="1">
          <a:spLocks noChangeArrowheads="1"/>
        </xdr:cNvSpPr>
      </xdr:nvSpPr>
      <xdr:spPr>
        <a:xfrm>
          <a:off x="628650" y="25117425"/>
          <a:ext cx="5495925"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principal activity of IPM is research, development, manufacturing, sale and distribution of electronic products and intelligent facilities management system. The principal activity of IPS is sale of electronic products and intelligent facilities management system. IPS is the registered and beneficial owner of 250,000 ordinary shares of RM1.00 each or 25% in IPM.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38100</xdr:colOff>
      <xdr:row>103</xdr:row>
      <xdr:rowOff>0</xdr:rowOff>
    </xdr:from>
    <xdr:to>
      <xdr:col>8</xdr:col>
      <xdr:colOff>1028700</xdr:colOff>
      <xdr:row>103</xdr:row>
      <xdr:rowOff>0</xdr:rowOff>
    </xdr:to>
    <xdr:sp>
      <xdr:nvSpPr>
        <xdr:cNvPr id="27" name="Text Box 3"/>
        <xdr:cNvSpPr txBox="1">
          <a:spLocks noChangeArrowheads="1"/>
        </xdr:cNvSpPr>
      </xdr:nvSpPr>
      <xdr:spPr>
        <a:xfrm>
          <a:off x="314325" y="17316450"/>
          <a:ext cx="58197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audit report of the Group's annual financial statements for the year ended 31 December 2008 was not subject to any qualification.</a:t>
          </a:r>
        </a:p>
      </xdr:txBody>
    </xdr:sp>
    <xdr:clientData/>
  </xdr:twoCellAnchor>
  <xdr:oneCellAnchor>
    <xdr:from>
      <xdr:col>4</xdr:col>
      <xdr:colOff>95250</xdr:colOff>
      <xdr:row>84</xdr:row>
      <xdr:rowOff>0</xdr:rowOff>
    </xdr:from>
    <xdr:ext cx="76200" cy="200025"/>
    <xdr:sp>
      <xdr:nvSpPr>
        <xdr:cNvPr id="28" name="Text Box 43"/>
        <xdr:cNvSpPr txBox="1">
          <a:spLocks noChangeArrowheads="1"/>
        </xdr:cNvSpPr>
      </xdr:nvSpPr>
      <xdr:spPr>
        <a:xfrm>
          <a:off x="1800225" y="142398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9525</xdr:colOff>
      <xdr:row>140</xdr:row>
      <xdr:rowOff>0</xdr:rowOff>
    </xdr:from>
    <xdr:to>
      <xdr:col>8</xdr:col>
      <xdr:colOff>1028700</xdr:colOff>
      <xdr:row>140</xdr:row>
      <xdr:rowOff>0</xdr:rowOff>
    </xdr:to>
    <xdr:sp>
      <xdr:nvSpPr>
        <xdr:cNvPr id="29" name="Text Box 10"/>
        <xdr:cNvSpPr txBox="1">
          <a:spLocks noChangeArrowheads="1"/>
        </xdr:cNvSpPr>
      </xdr:nvSpPr>
      <xdr:spPr>
        <a:xfrm>
          <a:off x="285750" y="23336250"/>
          <a:ext cx="58483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material events subsequent to the end of the current quarter.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28575</xdr:colOff>
      <xdr:row>8</xdr:row>
      <xdr:rowOff>152400</xdr:rowOff>
    </xdr:from>
    <xdr:to>
      <xdr:col>8</xdr:col>
      <xdr:colOff>1028700</xdr:colOff>
      <xdr:row>17</xdr:row>
      <xdr:rowOff>0</xdr:rowOff>
    </xdr:to>
    <xdr:sp>
      <xdr:nvSpPr>
        <xdr:cNvPr id="30" name="Text Box 1"/>
        <xdr:cNvSpPr txBox="1">
          <a:spLocks noChangeArrowheads="1"/>
        </xdr:cNvSpPr>
      </xdr:nvSpPr>
      <xdr:spPr>
        <a:xfrm>
          <a:off x="304800" y="1447800"/>
          <a:ext cx="5829300" cy="13049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are unaudited and have been prepared in accordance with the requirements of FRS 134: Interim Financial Reporting and Paragraph 9.22 of the Listing Requirements of Bursa Malaysia Securities Berhad ("Bursa Securities").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interim financial statements should be read in conjunction with the annual financial statements for the year ended 31 December 2008. These explanatory notes attached to the interim financial statements provide an explanation of events and transactions that are significant to an understanding of the changes in the financial position and performance of the Group since the year ended 31 December 2008.
</a:t>
          </a:r>
          <a:r>
            <a:rPr lang="en-US" cap="none" sz="1000" b="0" i="0" u="none" baseline="0">
              <a:solidFill>
                <a:srgbClr val="000000"/>
              </a:solidFill>
              <a:latin typeface="Arial"/>
              <a:ea typeface="Arial"/>
              <a:cs typeface="Arial"/>
            </a:rPr>
            <a:t>
</a:t>
          </a:r>
        </a:p>
      </xdr:txBody>
    </xdr:sp>
    <xdr:clientData/>
  </xdr:twoCellAnchor>
  <xdr:twoCellAnchor>
    <xdr:from>
      <xdr:col>1</xdr:col>
      <xdr:colOff>28575</xdr:colOff>
      <xdr:row>86</xdr:row>
      <xdr:rowOff>0</xdr:rowOff>
    </xdr:from>
    <xdr:to>
      <xdr:col>8</xdr:col>
      <xdr:colOff>1019175</xdr:colOff>
      <xdr:row>88</xdr:row>
      <xdr:rowOff>47625</xdr:rowOff>
    </xdr:to>
    <xdr:sp>
      <xdr:nvSpPr>
        <xdr:cNvPr id="31" name="Text Box 3"/>
        <xdr:cNvSpPr txBox="1">
          <a:spLocks noChangeArrowheads="1"/>
        </xdr:cNvSpPr>
      </xdr:nvSpPr>
      <xdr:spPr>
        <a:xfrm>
          <a:off x="304800" y="14563725"/>
          <a:ext cx="5819775" cy="3714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interim operations are not materially affected by seasonal or cyclical factors during the quarter under review.</a:t>
          </a:r>
        </a:p>
      </xdr:txBody>
    </xdr:sp>
    <xdr:clientData/>
  </xdr:twoCellAnchor>
  <xdr:oneCellAnchor>
    <xdr:from>
      <xdr:col>4</xdr:col>
      <xdr:colOff>95250</xdr:colOff>
      <xdr:row>84</xdr:row>
      <xdr:rowOff>0</xdr:rowOff>
    </xdr:from>
    <xdr:ext cx="76200" cy="200025"/>
    <xdr:sp>
      <xdr:nvSpPr>
        <xdr:cNvPr id="32" name="Text Box 43"/>
        <xdr:cNvSpPr txBox="1">
          <a:spLocks noChangeArrowheads="1"/>
        </xdr:cNvSpPr>
      </xdr:nvSpPr>
      <xdr:spPr>
        <a:xfrm>
          <a:off x="1800225" y="142398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9525</xdr:colOff>
      <xdr:row>137</xdr:row>
      <xdr:rowOff>133350</xdr:rowOff>
    </xdr:from>
    <xdr:to>
      <xdr:col>8</xdr:col>
      <xdr:colOff>1028700</xdr:colOff>
      <xdr:row>139</xdr:row>
      <xdr:rowOff>133350</xdr:rowOff>
    </xdr:to>
    <xdr:sp>
      <xdr:nvSpPr>
        <xdr:cNvPr id="33" name="Text Box 10"/>
        <xdr:cNvSpPr txBox="1">
          <a:spLocks noChangeArrowheads="1"/>
        </xdr:cNvSpPr>
      </xdr:nvSpPr>
      <xdr:spPr>
        <a:xfrm>
          <a:off x="285750" y="22983825"/>
          <a:ext cx="5848350" cy="3238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material events subsequent to the end of the current quarter.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140</xdr:row>
      <xdr:rowOff>0</xdr:rowOff>
    </xdr:from>
    <xdr:to>
      <xdr:col>8</xdr:col>
      <xdr:colOff>1000125</xdr:colOff>
      <xdr:row>140</xdr:row>
      <xdr:rowOff>0</xdr:rowOff>
    </xdr:to>
    <xdr:sp>
      <xdr:nvSpPr>
        <xdr:cNvPr id="34" name="Text Box 9"/>
        <xdr:cNvSpPr txBox="1">
          <a:spLocks noChangeArrowheads="1"/>
        </xdr:cNvSpPr>
      </xdr:nvSpPr>
      <xdr:spPr>
        <a:xfrm>
          <a:off x="285750" y="23336250"/>
          <a:ext cx="58197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valuations of property, plant and equipment have been brought forward without amendment from the financial statements for the year ended 31 December 2008.</a:t>
          </a:r>
        </a:p>
      </xdr:txBody>
    </xdr:sp>
    <xdr:clientData/>
  </xdr:twoCellAnchor>
  <xdr:twoCellAnchor>
    <xdr:from>
      <xdr:col>1</xdr:col>
      <xdr:colOff>19050</xdr:colOff>
      <xdr:row>147</xdr:row>
      <xdr:rowOff>9525</xdr:rowOff>
    </xdr:from>
    <xdr:to>
      <xdr:col>8</xdr:col>
      <xdr:colOff>1038225</xdr:colOff>
      <xdr:row>150</xdr:row>
      <xdr:rowOff>95250</xdr:rowOff>
    </xdr:to>
    <xdr:sp>
      <xdr:nvSpPr>
        <xdr:cNvPr id="35" name="Text Box 61"/>
        <xdr:cNvSpPr txBox="1">
          <a:spLocks noChangeArrowheads="1"/>
        </xdr:cNvSpPr>
      </xdr:nvSpPr>
      <xdr:spPr>
        <a:xfrm>
          <a:off x="295275" y="24479250"/>
          <a:ext cx="5848350" cy="571500"/>
        </a:xfrm>
        <a:prstGeom prst="rect">
          <a:avLst/>
        </a:prstGeom>
        <a:solidFill>
          <a:srgbClr val="FFFFFF"/>
        </a:solidFill>
        <a:ln w="9525" cmpd="sng">
          <a:noFill/>
        </a:ln>
      </xdr:spPr>
      <xdr:txBody>
        <a:bodyPr vertOverflow="clip" wrap="square" lIns="27432" tIns="22860" rIns="27432" bIns="22860"/>
        <a:p>
          <a:pPr algn="just">
            <a:defRPr/>
          </a:pPr>
          <a:r>
            <a:rPr lang="en-US" cap="none" sz="1000" b="0" i="0" u="none" baseline="0">
              <a:solidFill>
                <a:srgbClr val="000000"/>
              </a:solidFill>
              <a:latin typeface="Arial"/>
              <a:ea typeface="Arial"/>
              <a:cs typeface="Arial"/>
            </a:rPr>
            <a:t>On 25 August 2009, MGB disposed of 120,000 ordinary shares of Ringgit Malaysia (“RM”) 1.00 each in Adprima Sdn Bhd (“Adprima”) representing 60% equity interest in Adprima to Dominica Avril Miji for a total cash consideration of RM81,800.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7</xdr:col>
      <xdr:colOff>1000125</xdr:colOff>
      <xdr:row>5</xdr:row>
      <xdr:rowOff>66675</xdr:rowOff>
    </xdr:to>
    <xdr:sp>
      <xdr:nvSpPr>
        <xdr:cNvPr id="1" name="Text Box 1"/>
        <xdr:cNvSpPr txBox="1">
          <a:spLocks noChangeArrowheads="1"/>
        </xdr:cNvSpPr>
      </xdr:nvSpPr>
      <xdr:spPr>
        <a:xfrm>
          <a:off x="0" y="495300"/>
          <a:ext cx="6124575" cy="38100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ADDITIONAL INFORMATION PURSUANT TO THE LISTING REQUIREMENTS OF BURSA MALAYSIA SECURITIES BERHAD </a:t>
          </a:r>
        </a:p>
      </xdr:txBody>
    </xdr:sp>
    <xdr:clientData/>
  </xdr:twoCellAnchor>
  <xdr:twoCellAnchor>
    <xdr:from>
      <xdr:col>1</xdr:col>
      <xdr:colOff>9525</xdr:colOff>
      <xdr:row>67</xdr:row>
      <xdr:rowOff>0</xdr:rowOff>
    </xdr:from>
    <xdr:to>
      <xdr:col>7</xdr:col>
      <xdr:colOff>1047750</xdr:colOff>
      <xdr:row>69</xdr:row>
      <xdr:rowOff>85725</xdr:rowOff>
    </xdr:to>
    <xdr:sp>
      <xdr:nvSpPr>
        <xdr:cNvPr id="2" name="Text Box 7"/>
        <xdr:cNvSpPr txBox="1">
          <a:spLocks noChangeArrowheads="1"/>
        </xdr:cNvSpPr>
      </xdr:nvSpPr>
      <xdr:spPr>
        <a:xfrm>
          <a:off x="228600" y="11039475"/>
          <a:ext cx="5943600" cy="409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Save as disclosed in Note 10 and Note 21(c), there were no sale of unquoted investments and properties for the current quarter under review.</a:t>
          </a:r>
        </a:p>
      </xdr:txBody>
    </xdr:sp>
    <xdr:clientData/>
  </xdr:twoCellAnchor>
  <xdr:twoCellAnchor>
    <xdr:from>
      <xdr:col>1</xdr:col>
      <xdr:colOff>9525</xdr:colOff>
      <xdr:row>248</xdr:row>
      <xdr:rowOff>0</xdr:rowOff>
    </xdr:from>
    <xdr:to>
      <xdr:col>7</xdr:col>
      <xdr:colOff>1047750</xdr:colOff>
      <xdr:row>251</xdr:row>
      <xdr:rowOff>66675</xdr:rowOff>
    </xdr:to>
    <xdr:sp>
      <xdr:nvSpPr>
        <xdr:cNvPr id="3" name="Text Box 13"/>
        <xdr:cNvSpPr txBox="1">
          <a:spLocks noChangeArrowheads="1"/>
        </xdr:cNvSpPr>
      </xdr:nvSpPr>
      <xdr:spPr>
        <a:xfrm>
          <a:off x="228600" y="40776525"/>
          <a:ext cx="5943600"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were authorised for issue by the Board of Directors in accordance with a resolution of the directors on 25 November 2009.</a:t>
          </a:r>
        </a:p>
      </xdr:txBody>
    </xdr:sp>
    <xdr:clientData/>
  </xdr:twoCellAnchor>
  <xdr:twoCellAnchor>
    <xdr:from>
      <xdr:col>1</xdr:col>
      <xdr:colOff>9525</xdr:colOff>
      <xdr:row>53</xdr:row>
      <xdr:rowOff>152400</xdr:rowOff>
    </xdr:from>
    <xdr:to>
      <xdr:col>7</xdr:col>
      <xdr:colOff>1019175</xdr:colOff>
      <xdr:row>55</xdr:row>
      <xdr:rowOff>85725</xdr:rowOff>
    </xdr:to>
    <xdr:sp>
      <xdr:nvSpPr>
        <xdr:cNvPr id="4" name="Text Box 16"/>
        <xdr:cNvSpPr txBox="1">
          <a:spLocks noChangeArrowheads="1"/>
        </xdr:cNvSpPr>
      </xdr:nvSpPr>
      <xdr:spPr>
        <a:xfrm>
          <a:off x="228600" y="8915400"/>
          <a:ext cx="5915025" cy="2571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 applicable as no profit forecast was published by the Group. </a:t>
          </a:r>
        </a:p>
      </xdr:txBody>
    </xdr:sp>
    <xdr:clientData/>
  </xdr:twoCellAnchor>
  <xdr:twoCellAnchor>
    <xdr:from>
      <xdr:col>1</xdr:col>
      <xdr:colOff>0</xdr:colOff>
      <xdr:row>87</xdr:row>
      <xdr:rowOff>0</xdr:rowOff>
    </xdr:from>
    <xdr:to>
      <xdr:col>8</xdr:col>
      <xdr:colOff>0</xdr:colOff>
      <xdr:row>87</xdr:row>
      <xdr:rowOff>0</xdr:rowOff>
    </xdr:to>
    <xdr:sp>
      <xdr:nvSpPr>
        <xdr:cNvPr id="5" name="Text Box 18"/>
        <xdr:cNvSpPr txBox="1">
          <a:spLocks noChangeArrowheads="1"/>
        </xdr:cNvSpPr>
      </xdr:nvSpPr>
      <xdr:spPr>
        <a:xfrm>
          <a:off x="219075" y="14211300"/>
          <a:ext cx="597217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Incorporation of a foreign subsidiary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 31 January 2005, the Company announced the incorporation of a wholly owned foreign subsidiary, Metronic Microsystem (Beijing) Company Limited on 15 January 2005 in the People's Republic of China (PRC) with a total registered capital of USD1,250,000 via a subscription of 1,250,000 shares of USD1.00 each. Approval from Bank Negara Malaysia under ECM 9 was obtained on 21 February 2005.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at the date of this report, the Company has yet to remit fund to the PRC for the aforesaid investment. </a:t>
          </a:r>
        </a:p>
      </xdr:txBody>
    </xdr:sp>
    <xdr:clientData/>
  </xdr:twoCellAnchor>
  <xdr:twoCellAnchor>
    <xdr:from>
      <xdr:col>1</xdr:col>
      <xdr:colOff>9525</xdr:colOff>
      <xdr:row>163</xdr:row>
      <xdr:rowOff>0</xdr:rowOff>
    </xdr:from>
    <xdr:to>
      <xdr:col>8</xdr:col>
      <xdr:colOff>0</xdr:colOff>
      <xdr:row>163</xdr:row>
      <xdr:rowOff>0</xdr:rowOff>
    </xdr:to>
    <xdr:sp>
      <xdr:nvSpPr>
        <xdr:cNvPr id="6" name="Text Box 19"/>
        <xdr:cNvSpPr txBox="1">
          <a:spLocks noChangeArrowheads="1"/>
        </xdr:cNvSpPr>
      </xdr:nvSpPr>
      <xdr:spPr>
        <a:xfrm>
          <a:off x="228600" y="26574750"/>
          <a:ext cx="59626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are minimal credit and market risks posed by the above off balance sheet financial instrument as the forward foreign exchange contract was entered into with a reputable financial institution.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 uses forward foreign exchange contracts to hedge its exposures to fluctuations in foreign exchange rates with respect to its committed purchases denominated in foreign currencies. The forward foreign exchange contracts are not recognised in the financial statement on inception. The hedged purchases transactions are recorded in the books at the contracted rates. Other exchange gains or losses arising from the contracts are recognised in the income statement upon maturity.</a:t>
          </a:r>
        </a:p>
      </xdr:txBody>
    </xdr:sp>
    <xdr:clientData/>
  </xdr:twoCellAnchor>
  <xdr:twoCellAnchor>
    <xdr:from>
      <xdr:col>2</xdr:col>
      <xdr:colOff>28575</xdr:colOff>
      <xdr:row>248</xdr:row>
      <xdr:rowOff>0</xdr:rowOff>
    </xdr:from>
    <xdr:to>
      <xdr:col>8</xdr:col>
      <xdr:colOff>0</xdr:colOff>
      <xdr:row>248</xdr:row>
      <xdr:rowOff>0</xdr:rowOff>
    </xdr:to>
    <xdr:sp>
      <xdr:nvSpPr>
        <xdr:cNvPr id="7" name="Text Box 32"/>
        <xdr:cNvSpPr txBox="1">
          <a:spLocks noChangeArrowheads="1"/>
        </xdr:cNvSpPr>
      </xdr:nvSpPr>
      <xdr:spPr>
        <a:xfrm>
          <a:off x="495300" y="40776525"/>
          <a:ext cx="56959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 final dividend of 3% less 28% tax, amounting to RM612,447.19 in respect of the financial year ended 31 December 2004, had been approved by shareholders in the Annual General Meeting held on 15 June 2005 and was paid by the Company on 29 July 2005 to all holders of ordinary shares whose names appeared in the Record of Depositors at the close of business on 30 June 2005.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84</xdr:row>
      <xdr:rowOff>0</xdr:rowOff>
    </xdr:from>
    <xdr:to>
      <xdr:col>7</xdr:col>
      <xdr:colOff>1019175</xdr:colOff>
      <xdr:row>86</xdr:row>
      <xdr:rowOff>123825</xdr:rowOff>
    </xdr:to>
    <xdr:sp>
      <xdr:nvSpPr>
        <xdr:cNvPr id="8" name="Text Box 43"/>
        <xdr:cNvSpPr txBox="1">
          <a:spLocks noChangeArrowheads="1"/>
        </xdr:cNvSpPr>
      </xdr:nvSpPr>
      <xdr:spPr>
        <a:xfrm>
          <a:off x="228600" y="13725525"/>
          <a:ext cx="5915025" cy="4476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following are the corporate proposals announced but not completed as at the date of this announcement: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89</xdr:row>
      <xdr:rowOff>0</xdr:rowOff>
    </xdr:from>
    <xdr:to>
      <xdr:col>7</xdr:col>
      <xdr:colOff>1047750</xdr:colOff>
      <xdr:row>102</xdr:row>
      <xdr:rowOff>47625</xdr:rowOff>
    </xdr:to>
    <xdr:sp>
      <xdr:nvSpPr>
        <xdr:cNvPr id="9" name="Text Box 51"/>
        <xdr:cNvSpPr txBox="1">
          <a:spLocks noChangeArrowheads="1"/>
        </xdr:cNvSpPr>
      </xdr:nvSpPr>
      <xdr:spPr>
        <a:xfrm>
          <a:off x="476250" y="14535150"/>
          <a:ext cx="5695950" cy="21526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14 June 2006, Metronic Global Berhad ("MGB") announced that the Company had on 11 June 2006 entered into a deed of partnership with Tariq Mohammed Saeed Abdulla Al Jassmi, a UAE national ("Tariq") and Khalid Abdul Karim Faris, a Jordanian national ("Khalid") (collectively known as the Parties) for the purpose of carrying out the business of intelligent building management system, integrated security management, e-project management of mechanical and electrical services and other related activities in the entire Middle-East and North Africa region.  The partners intend to incorporate a company with limited liability in the Emirate of Dubai under the proposed name of "Metronic Global Berhad LLC" ("the JVC") with the shareholdings of the respective partners as follows: MGB (50%), Tariq (25%) and Khalid (25%).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has been no changes in the status of the JVC since the last announcement.</a:t>
          </a:r>
        </a:p>
      </xdr:txBody>
    </xdr:sp>
    <xdr:clientData/>
  </xdr:twoCellAnchor>
  <xdr:twoCellAnchor>
    <xdr:from>
      <xdr:col>1</xdr:col>
      <xdr:colOff>9525</xdr:colOff>
      <xdr:row>144</xdr:row>
      <xdr:rowOff>152400</xdr:rowOff>
    </xdr:from>
    <xdr:to>
      <xdr:col>7</xdr:col>
      <xdr:colOff>990600</xdr:colOff>
      <xdr:row>146</xdr:row>
      <xdr:rowOff>123825</xdr:rowOff>
    </xdr:to>
    <xdr:sp>
      <xdr:nvSpPr>
        <xdr:cNvPr id="10" name="Text Box 64"/>
        <xdr:cNvSpPr txBox="1">
          <a:spLocks noChangeArrowheads="1"/>
        </xdr:cNvSpPr>
      </xdr:nvSpPr>
      <xdr:spPr>
        <a:xfrm>
          <a:off x="228600" y="23593425"/>
          <a:ext cx="5886450" cy="295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total borrowings, all of which were short term and secured, as at 30 September 2009 were as follows:-
</a:t>
          </a:r>
        </a:p>
      </xdr:txBody>
    </xdr:sp>
    <xdr:clientData/>
  </xdr:twoCellAnchor>
  <xdr:twoCellAnchor>
    <xdr:from>
      <xdr:col>2</xdr:col>
      <xdr:colOff>19050</xdr:colOff>
      <xdr:row>246</xdr:row>
      <xdr:rowOff>0</xdr:rowOff>
    </xdr:from>
    <xdr:to>
      <xdr:col>8</xdr:col>
      <xdr:colOff>0</xdr:colOff>
      <xdr:row>246</xdr:row>
      <xdr:rowOff>0</xdr:rowOff>
    </xdr:to>
    <xdr:sp>
      <xdr:nvSpPr>
        <xdr:cNvPr id="11" name="Text Box 65"/>
        <xdr:cNvSpPr txBox="1">
          <a:spLocks noChangeArrowheads="1"/>
        </xdr:cNvSpPr>
      </xdr:nvSpPr>
      <xdr:spPr>
        <a:xfrm>
          <a:off x="485775" y="40452675"/>
          <a:ext cx="57054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MESB’s solicitors are of the view that MESB may be able to resist the Dependency Claim successfully by virtue of the fact that the claim is beyond the legitimate timeframe, which is three (3) years (“Defence of Limitation”). As such, an application for striking out the Dependency Claim dated 7 September 2006 has been filed with the Ipoh High Court and the hearing is fixed on 14 March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the Negligence Claim, (or if the Defence of Limitation is unsuccessful on the Dependency Claim), MESB’s solicitors are of the view that the Plaintiffs’ claim would very much depend on (among other things) the availability and strength of the Plaintiffs’ witnesses’ testimonies and the proving of the requisite ingredients of the negligence by the Plaintiffs on the balance of probabilities. If the Plaintiffs fail to reach the standard required, then the Plaintiffs’ action will fail against MESB and UTP. Moreover, the Plaintiffs must also prove specific acts or omissions of the MESB and UTP, that are alleged to be negligent, this may be a difficult task for the Plaintiffs as the Plaintiffs do not have personal knowledge of the incident of the material time and had to depend extensively on other witnesses’ testimonies to prove the Plaintiffs’ claim. In addition, MESB has been able to locate the relevant witnesses with personal knowledge in respect of the case to show that no negligence were involved on MESB’s side. In the opinion of MESB’s solicitors, MESB should have a good arguable case to go to court.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247650</xdr:colOff>
      <xdr:row>120</xdr:row>
      <xdr:rowOff>0</xdr:rowOff>
    </xdr:from>
    <xdr:to>
      <xdr:col>7</xdr:col>
      <xdr:colOff>990600</xdr:colOff>
      <xdr:row>120</xdr:row>
      <xdr:rowOff>0</xdr:rowOff>
    </xdr:to>
    <xdr:sp>
      <xdr:nvSpPr>
        <xdr:cNvPr id="12" name="Text Box 67"/>
        <xdr:cNvSpPr txBox="1">
          <a:spLocks noChangeArrowheads="1"/>
        </xdr:cNvSpPr>
      </xdr:nvSpPr>
      <xdr:spPr>
        <a:xfrm>
          <a:off x="714375" y="19554825"/>
          <a:ext cx="540067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19050</xdr:colOff>
      <xdr:row>246</xdr:row>
      <xdr:rowOff>0</xdr:rowOff>
    </xdr:from>
    <xdr:to>
      <xdr:col>8</xdr:col>
      <xdr:colOff>0</xdr:colOff>
      <xdr:row>246</xdr:row>
      <xdr:rowOff>0</xdr:rowOff>
    </xdr:to>
    <xdr:sp>
      <xdr:nvSpPr>
        <xdr:cNvPr id="13" name="Text Box 71"/>
        <xdr:cNvSpPr txBox="1">
          <a:spLocks noChangeArrowheads="1"/>
        </xdr:cNvSpPr>
      </xdr:nvSpPr>
      <xdr:spPr>
        <a:xfrm>
          <a:off x="485775" y="40452675"/>
          <a:ext cx="57054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9 January 2007, MGB through its solicitors, received a Writ of Summons and Statement of Claim dated 23 November 2006 with the High Court of Shah Alam issued by CWorks Systems Berhad ("CWorks"). CWorks is claiming an outstanding amount of RM1,751,617.27 from MGB pursuant to a Software Development Agreement dated 9 May 2005 ("the Agreement") for the development and provision of a software for the National Product Code System, the Sale Force System and the Project Management Tool System in China.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Company's solicitors had on 16 January 2007 filed a Conditional Appearance challenging the action as not within the Jurisdiction of the High Court of Malaya but any remedy sought by CWorks should be referred to Arbitration under Malaysian Laws. The Company had confirmed the non-fulfillment of the Agreement by CWorks via a letter dated 5 December 2006 demanding the fulfilment of CWorks' contractual obligation. However, the letter remained unanswered. The hearing is fixed on 28 March 2007. The Company's solicitors are of the opinion that CWorks' claims are premature in nature and in breach of its own actual obligations. Therefore, the prospect of defending the suit is good.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34</xdr:row>
      <xdr:rowOff>0</xdr:rowOff>
    </xdr:from>
    <xdr:to>
      <xdr:col>7</xdr:col>
      <xdr:colOff>1047750</xdr:colOff>
      <xdr:row>37</xdr:row>
      <xdr:rowOff>19050</xdr:rowOff>
    </xdr:to>
    <xdr:sp>
      <xdr:nvSpPr>
        <xdr:cNvPr id="14" name="Text Box 80"/>
        <xdr:cNvSpPr txBox="1">
          <a:spLocks noChangeArrowheads="1"/>
        </xdr:cNvSpPr>
      </xdr:nvSpPr>
      <xdr:spPr>
        <a:xfrm>
          <a:off x="228600" y="5534025"/>
          <a:ext cx="5943600" cy="533400"/>
        </a:xfrm>
        <a:prstGeom prst="rect">
          <a:avLst/>
        </a:prstGeom>
        <a:solidFill>
          <a:srgbClr val="FFFFFF"/>
        </a:solidFill>
        <a:ln w="9525" cmpd="sng">
          <a:noFill/>
        </a:ln>
      </xdr:spPr>
      <xdr:txBody>
        <a:bodyPr vertOverflow="clip" wrap="square" lIns="27432" tIns="22860" rIns="27432" bIns="0"/>
        <a:p>
          <a:pPr algn="l">
            <a:defRPr/>
          </a:pPr>
          <a:r>
            <a:rPr lang="en-US" cap="none" sz="1000" b="1" i="0" u="none" baseline="0">
              <a:solidFill>
                <a:srgbClr val="000000"/>
              </a:solidFill>
              <a:latin typeface="Arial"/>
              <a:ea typeface="Arial"/>
              <a:cs typeface="Arial"/>
            </a:rPr>
            <a:t>Material changes in profit before taxation for the current quarter as compared with the preceding quarter</a:t>
          </a:r>
          <a:r>
            <a:rPr lang="en-US" cap="none" sz="1000" b="0" i="0" u="none" baseline="0">
              <a:solidFill>
                <a:srgbClr val="FF0000"/>
              </a:solidFill>
              <a:latin typeface="Arial"/>
              <a:ea typeface="Arial"/>
              <a:cs typeface="Arial"/>
            </a:rPr>
            <a:t>
</a:t>
          </a:r>
        </a:p>
      </xdr:txBody>
    </xdr:sp>
    <xdr:clientData/>
  </xdr:twoCellAnchor>
  <xdr:twoCellAnchor>
    <xdr:from>
      <xdr:col>2</xdr:col>
      <xdr:colOff>0</xdr:colOff>
      <xdr:row>158</xdr:row>
      <xdr:rowOff>0</xdr:rowOff>
    </xdr:from>
    <xdr:to>
      <xdr:col>8</xdr:col>
      <xdr:colOff>0</xdr:colOff>
      <xdr:row>158</xdr:row>
      <xdr:rowOff>0</xdr:rowOff>
    </xdr:to>
    <xdr:sp>
      <xdr:nvSpPr>
        <xdr:cNvPr id="15" name="Text Box 88"/>
        <xdr:cNvSpPr txBox="1">
          <a:spLocks noChangeArrowheads="1"/>
        </xdr:cNvSpPr>
      </xdr:nvSpPr>
      <xdr:spPr>
        <a:xfrm>
          <a:off x="466725" y="25717500"/>
          <a:ext cx="5724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11 May 2007, HWANGDBS announced that on 10 May 2007, MGB had entered into a Supplemental Call Option Agreement with Zonemax to vary the Call Option Agreement entered into between MGB and Zonemax dated 14 August 2006 ("Proposed Variation to Call Option"). On even date, HWANGDBS also announced that MGB proposes to vary the conditionality of the Proposals ("Proposed Variation to Conditionality"). The details of Proposed Variation to Call Option and Proposed Variation to Conditionality are stated in the said annoucement.</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application was submitted to the Securities Commission on 14 May 2007 in respect of the Proposed Variation to Call Option and Proposed Variation to Conditionality.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twoCellAnchor>
    <xdr:from>
      <xdr:col>2</xdr:col>
      <xdr:colOff>247650</xdr:colOff>
      <xdr:row>158</xdr:row>
      <xdr:rowOff>0</xdr:rowOff>
    </xdr:from>
    <xdr:to>
      <xdr:col>8</xdr:col>
      <xdr:colOff>0</xdr:colOff>
      <xdr:row>158</xdr:row>
      <xdr:rowOff>0</xdr:rowOff>
    </xdr:to>
    <xdr:sp>
      <xdr:nvSpPr>
        <xdr:cNvPr id="16" name="Text Box 91"/>
        <xdr:cNvSpPr txBox="1">
          <a:spLocks noChangeArrowheads="1"/>
        </xdr:cNvSpPr>
      </xdr:nvSpPr>
      <xdr:spPr>
        <a:xfrm>
          <a:off x="714375" y="25717500"/>
          <a:ext cx="547687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9525</xdr:colOff>
      <xdr:row>158</xdr:row>
      <xdr:rowOff>0</xdr:rowOff>
    </xdr:from>
    <xdr:to>
      <xdr:col>7</xdr:col>
      <xdr:colOff>1009650</xdr:colOff>
      <xdr:row>158</xdr:row>
      <xdr:rowOff>0</xdr:rowOff>
    </xdr:to>
    <xdr:sp>
      <xdr:nvSpPr>
        <xdr:cNvPr id="17" name="Text Box 52"/>
        <xdr:cNvSpPr txBox="1">
          <a:spLocks noChangeArrowheads="1"/>
        </xdr:cNvSpPr>
      </xdr:nvSpPr>
      <xdr:spPr>
        <a:xfrm>
          <a:off x="476250" y="25717500"/>
          <a:ext cx="565785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30 January 2008, MGB announced that the Company had on even date entered into a Shares Sale Agreement ("SSA) with Goldis Berhad ("Goldis") for the acquisition of the following shares ("Proposed Acquisition"):-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28575</xdr:colOff>
      <xdr:row>212</xdr:row>
      <xdr:rowOff>0</xdr:rowOff>
    </xdr:from>
    <xdr:to>
      <xdr:col>7</xdr:col>
      <xdr:colOff>1057275</xdr:colOff>
      <xdr:row>212</xdr:row>
      <xdr:rowOff>0</xdr:rowOff>
    </xdr:to>
    <xdr:sp>
      <xdr:nvSpPr>
        <xdr:cNvPr id="18" name="Text Box 53"/>
        <xdr:cNvSpPr txBox="1">
          <a:spLocks noChangeArrowheads="1"/>
        </xdr:cNvSpPr>
      </xdr:nvSpPr>
      <xdr:spPr>
        <a:xfrm>
          <a:off x="495300" y="34918650"/>
          <a:ext cx="56864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Metronic Engineering Sdn Bhd ("MESB") had on 26 September 2003 made a claim against United Engineers (Malaysia) Bhd ("UEM") for RM939,365 being the non-settlement of the third payment for the provision of BAS Control System for Telekom Malaysia Berhad Headquarters Project pursuant to an agreement between MESB and UEM dated 2 May 2002. The Court has postponed the full trial date for the suit to 8</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and 9 December 2009. MESB’s solicitors are of the opinion that MESB has a good chance of succeeding in its claim.
</a:t>
          </a:r>
          <a:r>
            <a:rPr lang="en-US" cap="none" sz="1000" b="0" i="0" u="none" baseline="0">
              <a:solidFill>
                <a:srgbClr val="000000"/>
              </a:solidFill>
              <a:latin typeface="Arial"/>
              <a:ea typeface="Arial"/>
              <a:cs typeface="Arial"/>
            </a:rPr>
            <a:t>
</a:t>
          </a:r>
        </a:p>
      </xdr:txBody>
    </xdr:sp>
    <xdr:clientData/>
  </xdr:twoCellAnchor>
  <xdr:twoCellAnchor>
    <xdr:from>
      <xdr:col>2</xdr:col>
      <xdr:colOff>19050</xdr:colOff>
      <xdr:row>108</xdr:row>
      <xdr:rowOff>0</xdr:rowOff>
    </xdr:from>
    <xdr:to>
      <xdr:col>7</xdr:col>
      <xdr:colOff>1047750</xdr:colOff>
      <xdr:row>118</xdr:row>
      <xdr:rowOff>0</xdr:rowOff>
    </xdr:to>
    <xdr:sp>
      <xdr:nvSpPr>
        <xdr:cNvPr id="19" name="Text Box 45"/>
        <xdr:cNvSpPr txBox="1">
          <a:spLocks noChangeArrowheads="1"/>
        </xdr:cNvSpPr>
      </xdr:nvSpPr>
      <xdr:spPr>
        <a:xfrm>
          <a:off x="485775" y="17611725"/>
          <a:ext cx="5686425" cy="16192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MGB had on 15 August 2007 submitted an application to the Securities Commission ("SC") to seek a waiver in respect of the placement of second (2nd) tranche of 7,500,000 ordinary shares of RM0.10 each to be issued pursuant to the Private Placement, which forms part of the Company's Corporate Proposals announced on 14 August 2006, to bumiputera placee(s) ("Placement Shares") as the identified bumiputera placee has informed the Company that he does not wish to subscribe for the Placement Shares. However, the SC had, vide its letter dated 14 September 2007, informed MGB that it is not able to consider the Company's application for a waiver from having to place out the Placement Shares to  bumiputera placees. The SC has granted an extension of time of one year until 17 August 2008 for MGB to comply with the bumiputera equity condition.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118</xdr:row>
      <xdr:rowOff>47625</xdr:rowOff>
    </xdr:from>
    <xdr:to>
      <xdr:col>7</xdr:col>
      <xdr:colOff>1019175</xdr:colOff>
      <xdr:row>128</xdr:row>
      <xdr:rowOff>133350</xdr:rowOff>
    </xdr:to>
    <xdr:sp>
      <xdr:nvSpPr>
        <xdr:cNvPr id="20" name="Text Box 45"/>
        <xdr:cNvSpPr txBox="1">
          <a:spLocks noChangeArrowheads="1"/>
        </xdr:cNvSpPr>
      </xdr:nvSpPr>
      <xdr:spPr>
        <a:xfrm>
          <a:off x="476250" y="19278600"/>
          <a:ext cx="5667375" cy="17049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22 September 2008, MGB had, via its advisor, HwangDBS Investment Bank Berhad ("HwangDBS") announced that the SC had vide its letter dated 19 September 2008 approved the application for an extension of time of another one (1) year until 17 August 2009 to comply with the bumiputera equity condition.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 17 June 2009, MGB had, via its advisor, HwangDBS submitted an application to the SC for a waiver from having to comply with the bumiputera equity condition imposed by the SC. On 8 September 2009, MGB had, via its advisor, HwangDBS announced</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that the SC had vide its letter dated 8 September 2009 approved MGB's application for a waiver from having to comply with the bumiputera equity condition imposed by the SC.
</a:t>
          </a:r>
          <a:r>
            <a:rPr lang="en-US" cap="none" sz="1000" b="0" i="0" u="none" baseline="0">
              <a:solidFill>
                <a:srgbClr val="000000"/>
              </a:solidFill>
              <a:latin typeface="Arial"/>
              <a:ea typeface="Arial"/>
              <a:cs typeface="Arial"/>
            </a:rPr>
            <a:t>
</a:t>
          </a:r>
        </a:p>
      </xdr:txBody>
    </xdr:sp>
    <xdr:clientData/>
  </xdr:twoCellAnchor>
  <xdr:twoCellAnchor>
    <xdr:from>
      <xdr:col>2</xdr:col>
      <xdr:colOff>152400</xdr:colOff>
      <xdr:row>158</xdr:row>
      <xdr:rowOff>0</xdr:rowOff>
    </xdr:from>
    <xdr:to>
      <xdr:col>7</xdr:col>
      <xdr:colOff>1028700</xdr:colOff>
      <xdr:row>158</xdr:row>
      <xdr:rowOff>0</xdr:rowOff>
    </xdr:to>
    <xdr:sp>
      <xdr:nvSpPr>
        <xdr:cNvPr id="21" name="Text Box 60"/>
        <xdr:cNvSpPr txBox="1">
          <a:spLocks noChangeArrowheads="1"/>
        </xdr:cNvSpPr>
      </xdr:nvSpPr>
      <xdr:spPr>
        <a:xfrm>
          <a:off x="619125" y="25717500"/>
          <a:ext cx="5534025"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750,000 ordinary shares of RM1.00 each in IPanel Malaysia Sdn Bhd ("IPM") representing 75% equity interest in IPM for a cash consideration of Ringgit Malaysia ("RM") 1,055,103;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136,500 ordinary shares of S$1.00 each in IPanel Pte Ltd ("IPS") representing 30% equity interest in IPS for a cash consideration of RM10,197; 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60,000 preference shares of S$1.00 each in IPS for a cash consideration of RM134,700 from Goldis.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158</xdr:row>
      <xdr:rowOff>0</xdr:rowOff>
    </xdr:from>
    <xdr:to>
      <xdr:col>7</xdr:col>
      <xdr:colOff>1028700</xdr:colOff>
      <xdr:row>158</xdr:row>
      <xdr:rowOff>0</xdr:rowOff>
    </xdr:to>
    <xdr:sp>
      <xdr:nvSpPr>
        <xdr:cNvPr id="22" name="Text Box 61"/>
        <xdr:cNvSpPr txBox="1">
          <a:spLocks noChangeArrowheads="1"/>
        </xdr:cNvSpPr>
      </xdr:nvSpPr>
      <xdr:spPr>
        <a:xfrm>
          <a:off x="476250" y="25717500"/>
          <a:ext cx="567690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total cash consideration for the Proposed Acquisition amounted to RM1,200,000.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principal activity of IPM is research, development, manufacturing, sale and distribution of electronic products and intelligent facilities management system. The principal activity of IPS is sale of electronic products and intelligent facilities management system. IPS is the registered and beneficial owner of 250,000 ordinary shares of RM1.00 each or 25% in IPM.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28575</xdr:colOff>
      <xdr:row>212</xdr:row>
      <xdr:rowOff>0</xdr:rowOff>
    </xdr:from>
    <xdr:to>
      <xdr:col>8</xdr:col>
      <xdr:colOff>0</xdr:colOff>
      <xdr:row>212</xdr:row>
      <xdr:rowOff>0</xdr:rowOff>
    </xdr:to>
    <xdr:sp>
      <xdr:nvSpPr>
        <xdr:cNvPr id="23" name="Text Box 63"/>
        <xdr:cNvSpPr txBox="1">
          <a:spLocks noChangeArrowheads="1"/>
        </xdr:cNvSpPr>
      </xdr:nvSpPr>
      <xdr:spPr>
        <a:xfrm>
          <a:off x="495300" y="34918650"/>
          <a:ext cx="56959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Lee Bee Leng &amp; two (2) others vs (1) MESB and (2) University Teknologi Petronas (“UTP”). On 15 November 2005, MESB, being the first (1st) defendant was served with a Writ of Summons dated 24 October 2005 by Lee Bee Leng &amp; two (2) others (“Plaintiffs”) claiming for among others general damages amounting to RM500,000 or to be taxed  by the court (“Negligence Claim”) and special damages amounting to RM403,550 (“Dependency Claim”) due to the death of the 1st Plaintiff’s husband and 2nd &amp; 3rd Plaintiff’s father at UTP job site. The maximum exposure to liabilities of MESB and UTP is therefore estimated at RM903,550. The Court had on 14 November 2008 disallowed the Plaintiffs' Dependancy Claim, thus reducing MESB and UTP's exposure to RM500,000.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195</xdr:row>
      <xdr:rowOff>38100</xdr:rowOff>
    </xdr:from>
    <xdr:to>
      <xdr:col>7</xdr:col>
      <xdr:colOff>1047750</xdr:colOff>
      <xdr:row>201</xdr:row>
      <xdr:rowOff>133350</xdr:rowOff>
    </xdr:to>
    <xdr:sp>
      <xdr:nvSpPr>
        <xdr:cNvPr id="24" name="Text Box 185"/>
        <xdr:cNvSpPr txBox="1">
          <a:spLocks noChangeArrowheads="1"/>
        </xdr:cNvSpPr>
      </xdr:nvSpPr>
      <xdr:spPr>
        <a:xfrm>
          <a:off x="476250" y="32099250"/>
          <a:ext cx="5695950" cy="11239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9 January 2007, MGB through its solicitors, received a Writ of Summons and Statement of Claim dated 23 November 2006 with the High Court of Shah Alam issued by CWorks Systems Berhad ("CWorks"). CWorks is claiming an outstanding amount of RM1,751,617 from MGB pursuant to a Software Development Agreement dated 9 May 2005 for the development and provision of a software for the National Product Code System, the Sale Force System and the Project Management Tool System in the People's Republic of China.  The maximum exposure to MGB is estimated at RM1,751,617.
</a:t>
          </a:r>
          <a:r>
            <a:rPr lang="en-US" cap="none" sz="1000" b="0" i="0" u="none" baseline="0">
              <a:solidFill>
                <a:srgbClr val="000000"/>
              </a:solidFill>
              <a:latin typeface="Arial"/>
              <a:ea typeface="Arial"/>
              <a:cs typeface="Arial"/>
            </a:rPr>
            <a:t>
</a:t>
          </a:r>
        </a:p>
      </xdr:txBody>
    </xdr:sp>
    <xdr:clientData/>
  </xdr:twoCellAnchor>
  <xdr:twoCellAnchor>
    <xdr:from>
      <xdr:col>1</xdr:col>
      <xdr:colOff>238125</xdr:colOff>
      <xdr:row>208</xdr:row>
      <xdr:rowOff>38100</xdr:rowOff>
    </xdr:from>
    <xdr:to>
      <xdr:col>7</xdr:col>
      <xdr:colOff>1028700</xdr:colOff>
      <xdr:row>219</xdr:row>
      <xdr:rowOff>66675</xdr:rowOff>
    </xdr:to>
    <xdr:sp>
      <xdr:nvSpPr>
        <xdr:cNvPr id="25" name="Text Box 66"/>
        <xdr:cNvSpPr txBox="1">
          <a:spLocks noChangeArrowheads="1"/>
        </xdr:cNvSpPr>
      </xdr:nvSpPr>
      <xdr:spPr>
        <a:xfrm>
          <a:off x="457200" y="34309050"/>
          <a:ext cx="5695950" cy="18097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Company's solicitors had on 16 January 2007 filed a Conditional Appearance challenging the action as not within the Jurisdiction of the High Court of Malaya but any remedy sought by CWorks should be referred to Arbitration under Malaysian Laws. On 30 August 2007, the Deputy Registrar of the High Court of Shah Alam has allowed the Company's application that the Suit by CWorks against the Company to be adjourned indefinitely 'sine die' and the claim by CWorks to be proceeded by the way of arbitration. However, CWorks filed an appeal against the Registrar's decision and the High Court has allowed the appeal and set aside the Order of 'sine die'. The Company's solicitors had filed an appearance and defence as well as counterclaim against CWorks. On 16 February 2009, CWorks solicitors served their reply to the Company's defence and defence to the counterclaim. CWorks has also filed an application for Summary Judgment and High Court has fixed the date for Case Management on 30 November 2009</a:t>
          </a:r>
          <a:r>
            <a:rPr lang="en-US" cap="none" sz="1000" b="0" i="0" u="none" baseline="0">
              <a:solidFill>
                <a:srgbClr val="FF0000"/>
              </a:solidFill>
              <a:latin typeface="Arial"/>
              <a:ea typeface="Arial"/>
              <a:cs typeface="Arial"/>
            </a:rPr>
            <a:t>.</a:t>
          </a:r>
        </a:p>
      </xdr:txBody>
    </xdr:sp>
    <xdr:clientData/>
  </xdr:twoCellAnchor>
  <xdr:twoCellAnchor>
    <xdr:from>
      <xdr:col>1</xdr:col>
      <xdr:colOff>238125</xdr:colOff>
      <xdr:row>219</xdr:row>
      <xdr:rowOff>152400</xdr:rowOff>
    </xdr:from>
    <xdr:to>
      <xdr:col>7</xdr:col>
      <xdr:colOff>1009650</xdr:colOff>
      <xdr:row>222</xdr:row>
      <xdr:rowOff>95250</xdr:rowOff>
    </xdr:to>
    <xdr:sp>
      <xdr:nvSpPr>
        <xdr:cNvPr id="26" name="Text Box 187"/>
        <xdr:cNvSpPr txBox="1">
          <a:spLocks noChangeArrowheads="1"/>
        </xdr:cNvSpPr>
      </xdr:nvSpPr>
      <xdr:spPr>
        <a:xfrm>
          <a:off x="457200" y="36204525"/>
          <a:ext cx="5676900" cy="4381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Company's solicitors are of the opinion that CWorks' claims are premature in nature and in breach of its contractual obligations.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212</xdr:row>
      <xdr:rowOff>0</xdr:rowOff>
    </xdr:from>
    <xdr:to>
      <xdr:col>7</xdr:col>
      <xdr:colOff>1047750</xdr:colOff>
      <xdr:row>212</xdr:row>
      <xdr:rowOff>0</xdr:rowOff>
    </xdr:to>
    <xdr:sp>
      <xdr:nvSpPr>
        <xdr:cNvPr id="27" name="Text Box 69"/>
        <xdr:cNvSpPr txBox="1">
          <a:spLocks noChangeArrowheads="1"/>
        </xdr:cNvSpPr>
      </xdr:nvSpPr>
      <xdr:spPr>
        <a:xfrm>
          <a:off x="476250" y="34918650"/>
          <a:ext cx="569595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158</xdr:row>
      <xdr:rowOff>0</xdr:rowOff>
    </xdr:from>
    <xdr:to>
      <xdr:col>7</xdr:col>
      <xdr:colOff>1028700</xdr:colOff>
      <xdr:row>158</xdr:row>
      <xdr:rowOff>0</xdr:rowOff>
    </xdr:to>
    <xdr:sp>
      <xdr:nvSpPr>
        <xdr:cNvPr id="28" name="Text Box 61"/>
        <xdr:cNvSpPr txBox="1">
          <a:spLocks noChangeArrowheads="1"/>
        </xdr:cNvSpPr>
      </xdr:nvSpPr>
      <xdr:spPr>
        <a:xfrm>
          <a:off x="476250" y="25717500"/>
          <a:ext cx="567690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20 June 2008, MGB entered into a Supplementary Agreement with Goldis to vary the terms of the SSA in which the Bank Guarantee shall be replaced by post dated cheques for the balance of the purchase price.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252</xdr:row>
      <xdr:rowOff>0</xdr:rowOff>
    </xdr:from>
    <xdr:to>
      <xdr:col>7</xdr:col>
      <xdr:colOff>1057275</xdr:colOff>
      <xdr:row>252</xdr:row>
      <xdr:rowOff>0</xdr:rowOff>
    </xdr:to>
    <xdr:sp>
      <xdr:nvSpPr>
        <xdr:cNvPr id="29" name="Text Box 2"/>
        <xdr:cNvSpPr txBox="1">
          <a:spLocks noChangeArrowheads="1"/>
        </xdr:cNvSpPr>
      </xdr:nvSpPr>
      <xdr:spPr>
        <a:xfrm>
          <a:off x="238125" y="41424225"/>
          <a:ext cx="59436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audit report of the Group's annual financial statements for the year ended 31 December 2007 was not subject to any qualification.</a:t>
          </a:r>
        </a:p>
      </xdr:txBody>
    </xdr:sp>
    <xdr:clientData/>
  </xdr:twoCellAnchor>
  <xdr:oneCellAnchor>
    <xdr:from>
      <xdr:col>3</xdr:col>
      <xdr:colOff>95250</xdr:colOff>
      <xdr:row>246</xdr:row>
      <xdr:rowOff>0</xdr:rowOff>
    </xdr:from>
    <xdr:ext cx="76200" cy="200025"/>
    <xdr:sp>
      <xdr:nvSpPr>
        <xdr:cNvPr id="30" name="Text Box 43"/>
        <xdr:cNvSpPr txBox="1">
          <a:spLocks noChangeArrowheads="1"/>
        </xdr:cNvSpPr>
      </xdr:nvSpPr>
      <xdr:spPr>
        <a:xfrm>
          <a:off x="1895475" y="404526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2</xdr:col>
      <xdr:colOff>9525</xdr:colOff>
      <xdr:row>158</xdr:row>
      <xdr:rowOff>0</xdr:rowOff>
    </xdr:from>
    <xdr:to>
      <xdr:col>7</xdr:col>
      <xdr:colOff>1047750</xdr:colOff>
      <xdr:row>158</xdr:row>
      <xdr:rowOff>0</xdr:rowOff>
    </xdr:to>
    <xdr:sp>
      <xdr:nvSpPr>
        <xdr:cNvPr id="31" name="Text Box 61"/>
        <xdr:cNvSpPr txBox="1">
          <a:spLocks noChangeArrowheads="1"/>
        </xdr:cNvSpPr>
      </xdr:nvSpPr>
      <xdr:spPr>
        <a:xfrm>
          <a:off x="476250" y="25717500"/>
          <a:ext cx="569595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7 January 2009, MGB announced that the Proposed Acquisition has been completed on 6 January 2009.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159</xdr:row>
      <xdr:rowOff>133350</xdr:rowOff>
    </xdr:from>
    <xdr:to>
      <xdr:col>7</xdr:col>
      <xdr:colOff>1038225</xdr:colOff>
      <xdr:row>162</xdr:row>
      <xdr:rowOff>38100</xdr:rowOff>
    </xdr:to>
    <xdr:sp>
      <xdr:nvSpPr>
        <xdr:cNvPr id="32" name="Text Box 61"/>
        <xdr:cNvSpPr txBox="1">
          <a:spLocks noChangeArrowheads="1"/>
        </xdr:cNvSpPr>
      </xdr:nvSpPr>
      <xdr:spPr>
        <a:xfrm>
          <a:off x="228600" y="26022300"/>
          <a:ext cx="5934075" cy="41910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Group had not entered into any contracts involving off balance sheet financial instruments as at the date of this announcement.
</a:t>
          </a:r>
          <a:r>
            <a:rPr lang="en-US" cap="none" sz="1000" b="0" i="0" u="none" baseline="0">
              <a:solidFill>
                <a:srgbClr val="000000"/>
              </a:solidFill>
              <a:latin typeface="Arial"/>
              <a:ea typeface="Arial"/>
              <a:cs typeface="Arial"/>
            </a:rPr>
            <a:t>
</a:t>
          </a:r>
        </a:p>
      </xdr:txBody>
    </xdr:sp>
    <xdr:clientData/>
  </xdr:twoCellAnchor>
  <xdr:twoCellAnchor>
    <xdr:from>
      <xdr:col>2</xdr:col>
      <xdr:colOff>19050</xdr:colOff>
      <xdr:row>158</xdr:row>
      <xdr:rowOff>0</xdr:rowOff>
    </xdr:from>
    <xdr:to>
      <xdr:col>7</xdr:col>
      <xdr:colOff>1047750</xdr:colOff>
      <xdr:row>158</xdr:row>
      <xdr:rowOff>0</xdr:rowOff>
    </xdr:to>
    <xdr:sp>
      <xdr:nvSpPr>
        <xdr:cNvPr id="33" name="Text Box 114"/>
        <xdr:cNvSpPr txBox="1">
          <a:spLocks noChangeArrowheads="1"/>
        </xdr:cNvSpPr>
      </xdr:nvSpPr>
      <xdr:spPr>
        <a:xfrm>
          <a:off x="485775" y="25717500"/>
          <a:ext cx="56864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6 March 2009, the Company entered into a Conditional Share Sale Agreement ("SSA") with Global Soft (MSC) Bhd ("GS") for the disposal by Metronic Global Berhad ("Metronic") of 1,000,000 ordinary shares of RM1.00 each representing a 25.27% equity interest in Ariantec Sdn Bhd ("Ariantec") for a total disposal consideration of RM9.666 million to be fully satisfied via the issuance of 96,657,750 new ordinary shares of RM0.10 each GS shares at an issue price of RM0.10 per share ("Proposed Disposal").  The Proposed Disposal is subject to the conditions precedent as set out in the SSA being fulfilled and complied with. Upon completion of Proposed Disposal, Ariantec will cease to be an associate of the Company, in which the Company will become one of the substantial shareholders in GS, holding approximately 17.02% equity interest in GS. </a:t>
          </a:r>
        </a:p>
      </xdr:txBody>
    </xdr:sp>
    <xdr:clientData/>
  </xdr:twoCellAnchor>
  <xdr:oneCellAnchor>
    <xdr:from>
      <xdr:col>4</xdr:col>
      <xdr:colOff>95250</xdr:colOff>
      <xdr:row>252</xdr:row>
      <xdr:rowOff>0</xdr:rowOff>
    </xdr:from>
    <xdr:ext cx="76200" cy="200025"/>
    <xdr:sp>
      <xdr:nvSpPr>
        <xdr:cNvPr id="34" name="Text Box 43"/>
        <xdr:cNvSpPr txBox="1">
          <a:spLocks noChangeArrowheads="1"/>
        </xdr:cNvSpPr>
      </xdr:nvSpPr>
      <xdr:spPr>
        <a:xfrm>
          <a:off x="2676525" y="414242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2</xdr:col>
      <xdr:colOff>28575</xdr:colOff>
      <xdr:row>158</xdr:row>
      <xdr:rowOff>0</xdr:rowOff>
    </xdr:from>
    <xdr:to>
      <xdr:col>7</xdr:col>
      <xdr:colOff>1000125</xdr:colOff>
      <xdr:row>158</xdr:row>
      <xdr:rowOff>0</xdr:rowOff>
    </xdr:to>
    <xdr:sp>
      <xdr:nvSpPr>
        <xdr:cNvPr id="35" name="Text Box 61"/>
        <xdr:cNvSpPr txBox="1">
          <a:spLocks noChangeArrowheads="1"/>
        </xdr:cNvSpPr>
      </xdr:nvSpPr>
      <xdr:spPr>
        <a:xfrm>
          <a:off x="495300" y="25717500"/>
          <a:ext cx="5629275"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 February 2009, the Company entered into a 33 years build, operate and transfer water concession agreement (“BOT Water Concession Agreement”) with Lai'An County Water Utility Board (“Water Utility Board”), Anhui Province in the People’s Republic of China ("PRC") for the design, construction, production, operation, maintenance and sale of treated water in Lai’An County, Anhui Province in the PRC via a wholly owned foreign subsidiary known as Anhui Lai'An Metronic Water Supply Company Limited which was incorporated on 11 March 2009. The total investment capital was agreed at US Dollar (''US$) 3,350,000. As at the date of this announcement, the Company has invested US$502,500 as investment capital.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142</xdr:row>
      <xdr:rowOff>0</xdr:rowOff>
    </xdr:from>
    <xdr:to>
      <xdr:col>8</xdr:col>
      <xdr:colOff>0</xdr:colOff>
      <xdr:row>142</xdr:row>
      <xdr:rowOff>0</xdr:rowOff>
    </xdr:to>
    <xdr:sp>
      <xdr:nvSpPr>
        <xdr:cNvPr id="36" name="Text Box 88"/>
        <xdr:cNvSpPr txBox="1">
          <a:spLocks noChangeArrowheads="1"/>
        </xdr:cNvSpPr>
      </xdr:nvSpPr>
      <xdr:spPr>
        <a:xfrm>
          <a:off x="466725" y="23117175"/>
          <a:ext cx="5724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11 May 2007, HWANGDBS announced that on 10 May 2007, MGB had entered into a Supplemental Call Option Agreement with Zonemax to vary the Call Option Agreement entered into between MGB and Zonemax dated 14 August 2006 ("Proposed Variation to Call Option"). On even date, HWANGDBS also announced that MGB proposes to vary the conditionality of the Proposals ("Proposed Variation to Conditionality"). The details of Proposed Variation to Call Option and Proposed Variation to Conditionality are stated in the said annoucement.</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application was submitted to the Securities Commission on 14 May 2007 in respect of the Proposed Variation to Call Option and Proposed Variation to Conditionality.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twoCellAnchor>
    <xdr:from>
      <xdr:col>2</xdr:col>
      <xdr:colOff>247650</xdr:colOff>
      <xdr:row>142</xdr:row>
      <xdr:rowOff>0</xdr:rowOff>
    </xdr:from>
    <xdr:to>
      <xdr:col>8</xdr:col>
      <xdr:colOff>0</xdr:colOff>
      <xdr:row>142</xdr:row>
      <xdr:rowOff>0</xdr:rowOff>
    </xdr:to>
    <xdr:sp>
      <xdr:nvSpPr>
        <xdr:cNvPr id="37" name="Text Box 91"/>
        <xdr:cNvSpPr txBox="1">
          <a:spLocks noChangeArrowheads="1"/>
        </xdr:cNvSpPr>
      </xdr:nvSpPr>
      <xdr:spPr>
        <a:xfrm>
          <a:off x="714375" y="23117175"/>
          <a:ext cx="547687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9525</xdr:colOff>
      <xdr:row>142</xdr:row>
      <xdr:rowOff>0</xdr:rowOff>
    </xdr:from>
    <xdr:to>
      <xdr:col>7</xdr:col>
      <xdr:colOff>1009650</xdr:colOff>
      <xdr:row>142</xdr:row>
      <xdr:rowOff>0</xdr:rowOff>
    </xdr:to>
    <xdr:sp>
      <xdr:nvSpPr>
        <xdr:cNvPr id="38" name="Text Box 52"/>
        <xdr:cNvSpPr txBox="1">
          <a:spLocks noChangeArrowheads="1"/>
        </xdr:cNvSpPr>
      </xdr:nvSpPr>
      <xdr:spPr>
        <a:xfrm>
          <a:off x="476250" y="23117175"/>
          <a:ext cx="565785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30 January 2008, MGB announced that the Company had on even date entered into a Shares Sale Agreement ("SSA) with Goldis Berhad ("Goldis") for the acquisition of the following shares ("Proposed Acquisition"):-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152400</xdr:colOff>
      <xdr:row>142</xdr:row>
      <xdr:rowOff>0</xdr:rowOff>
    </xdr:from>
    <xdr:to>
      <xdr:col>7</xdr:col>
      <xdr:colOff>1028700</xdr:colOff>
      <xdr:row>142</xdr:row>
      <xdr:rowOff>0</xdr:rowOff>
    </xdr:to>
    <xdr:sp>
      <xdr:nvSpPr>
        <xdr:cNvPr id="39" name="Text Box 60"/>
        <xdr:cNvSpPr txBox="1">
          <a:spLocks noChangeArrowheads="1"/>
        </xdr:cNvSpPr>
      </xdr:nvSpPr>
      <xdr:spPr>
        <a:xfrm>
          <a:off x="619125" y="23117175"/>
          <a:ext cx="5534025"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750,000 ordinary shares of RM1.00 each in IPanel Malaysia Sdn Bhd ("IPM") representing 75% equity interest in IPM for a cash consideration of Ringgit Malaysia ("RM") 1,055,103;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136,500 ordinary shares of S$1.00 each in IPanel Pte Ltd ("IPS") representing 30% equity interest in IPS for a cash consideration of RM10,197; 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60,000 preference shares of S$1.00 each in IPS for a cash consideration of RM134,700 from Goldis.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142</xdr:row>
      <xdr:rowOff>0</xdr:rowOff>
    </xdr:from>
    <xdr:to>
      <xdr:col>7</xdr:col>
      <xdr:colOff>1028700</xdr:colOff>
      <xdr:row>142</xdr:row>
      <xdr:rowOff>0</xdr:rowOff>
    </xdr:to>
    <xdr:sp>
      <xdr:nvSpPr>
        <xdr:cNvPr id="40" name="Text Box 61"/>
        <xdr:cNvSpPr txBox="1">
          <a:spLocks noChangeArrowheads="1"/>
        </xdr:cNvSpPr>
      </xdr:nvSpPr>
      <xdr:spPr>
        <a:xfrm>
          <a:off x="476250" y="23117175"/>
          <a:ext cx="567690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total cash consideration for the Proposed Acquisition amounted to RM1,200,000.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principal activity of IPM is research, development, manufacturing, sale and distribution of electronic products and intelligent facilities management system. The principal activity of IPS is sale of electronic products and intelligent facilities management system. IPS is the registered and beneficial owner of 250,000 ordinary shares of RM1.00 each or 25% in IPM.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142</xdr:row>
      <xdr:rowOff>0</xdr:rowOff>
    </xdr:from>
    <xdr:to>
      <xdr:col>7</xdr:col>
      <xdr:colOff>1028700</xdr:colOff>
      <xdr:row>142</xdr:row>
      <xdr:rowOff>0</xdr:rowOff>
    </xdr:to>
    <xdr:sp>
      <xdr:nvSpPr>
        <xdr:cNvPr id="41" name="Text Box 61"/>
        <xdr:cNvSpPr txBox="1">
          <a:spLocks noChangeArrowheads="1"/>
        </xdr:cNvSpPr>
      </xdr:nvSpPr>
      <xdr:spPr>
        <a:xfrm>
          <a:off x="476250" y="23117175"/>
          <a:ext cx="567690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20 June 2008, MGB entered into a Supplementary Agreement with Goldis to vary the terms of the SSA in which the Bank Guarantee shall be replaced by post dated cheques for the balance of the purchase price.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142</xdr:row>
      <xdr:rowOff>0</xdr:rowOff>
    </xdr:from>
    <xdr:to>
      <xdr:col>7</xdr:col>
      <xdr:colOff>1047750</xdr:colOff>
      <xdr:row>142</xdr:row>
      <xdr:rowOff>0</xdr:rowOff>
    </xdr:to>
    <xdr:sp>
      <xdr:nvSpPr>
        <xdr:cNvPr id="42" name="Text Box 61"/>
        <xdr:cNvSpPr txBox="1">
          <a:spLocks noChangeArrowheads="1"/>
        </xdr:cNvSpPr>
      </xdr:nvSpPr>
      <xdr:spPr>
        <a:xfrm>
          <a:off x="476250" y="23117175"/>
          <a:ext cx="569595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7 January 2009, MGB announced that the Proposed Acquisition has been completed on 6 January 2009.
</a:t>
          </a:r>
          <a:r>
            <a:rPr lang="en-US" cap="none" sz="1000" b="0" i="0" u="none" baseline="0">
              <a:solidFill>
                <a:srgbClr val="000000"/>
              </a:solidFill>
              <a:latin typeface="Arial"/>
              <a:ea typeface="Arial"/>
              <a:cs typeface="Arial"/>
            </a:rPr>
            <a:t>
</a:t>
          </a:r>
        </a:p>
      </xdr:txBody>
    </xdr:sp>
    <xdr:clientData/>
  </xdr:twoCellAnchor>
  <xdr:twoCellAnchor>
    <xdr:from>
      <xdr:col>2</xdr:col>
      <xdr:colOff>19050</xdr:colOff>
      <xdr:row>132</xdr:row>
      <xdr:rowOff>0</xdr:rowOff>
    </xdr:from>
    <xdr:to>
      <xdr:col>7</xdr:col>
      <xdr:colOff>1047750</xdr:colOff>
      <xdr:row>141</xdr:row>
      <xdr:rowOff>142875</xdr:rowOff>
    </xdr:to>
    <xdr:sp>
      <xdr:nvSpPr>
        <xdr:cNvPr id="43" name="Text Box 114"/>
        <xdr:cNvSpPr txBox="1">
          <a:spLocks noChangeArrowheads="1"/>
        </xdr:cNvSpPr>
      </xdr:nvSpPr>
      <xdr:spPr>
        <a:xfrm>
          <a:off x="485775" y="21497925"/>
          <a:ext cx="5686425" cy="1600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6 March 2009, the Company entered into a Conditional Share Sale Agreement ("SSA") with Global Soft (MSC) Bhd ("GS") for the disposal by MGB of 1,000,000 ordinary shares of RM1.00 each representing a 25.27% equity interest in Ariantec Sdn Bhd ("Ariantec") for a total disposal consideration of RM9.666 million to be fully satisfied via the issuance of 96,657,750 new ordinary shares of RM0.10 each GS shares at an issue price of RM0.10 per share ("Proposed Disposal").  The Proposed Disposal is subject to the conditions precedent as set out in the SSA being fulfilled and complied with. Upon completion of Proposed Disposal, Ariantec will cease to be an associate of the Company, in which the Company will become one of the substantial shareholders in GS, holding approximately 17.02% equity interest in GS. </a:t>
          </a:r>
        </a:p>
      </xdr:txBody>
    </xdr:sp>
    <xdr:clientData/>
  </xdr:twoCellAnchor>
  <xdr:twoCellAnchor>
    <xdr:from>
      <xdr:col>1</xdr:col>
      <xdr:colOff>0</xdr:colOff>
      <xdr:row>165</xdr:row>
      <xdr:rowOff>9525</xdr:rowOff>
    </xdr:from>
    <xdr:to>
      <xdr:col>7</xdr:col>
      <xdr:colOff>1038225</xdr:colOff>
      <xdr:row>167</xdr:row>
      <xdr:rowOff>76200</xdr:rowOff>
    </xdr:to>
    <xdr:sp>
      <xdr:nvSpPr>
        <xdr:cNvPr id="44" name="Text Box 33"/>
        <xdr:cNvSpPr txBox="1">
          <a:spLocks noChangeArrowheads="1"/>
        </xdr:cNvSpPr>
      </xdr:nvSpPr>
      <xdr:spPr>
        <a:xfrm>
          <a:off x="219075" y="26927175"/>
          <a:ext cx="5943600" cy="4095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material litigation, including the status of pending material litigation since the last annual balance sheet date of 31 December 2008, except as disclosed below:
</a:t>
          </a:r>
        </a:p>
      </xdr:txBody>
    </xdr:sp>
    <xdr:clientData/>
  </xdr:twoCellAnchor>
  <xdr:twoCellAnchor>
    <xdr:from>
      <xdr:col>2</xdr:col>
      <xdr:colOff>28575</xdr:colOff>
      <xdr:row>169</xdr:row>
      <xdr:rowOff>19050</xdr:rowOff>
    </xdr:from>
    <xdr:to>
      <xdr:col>7</xdr:col>
      <xdr:colOff>1057275</xdr:colOff>
      <xdr:row>175</xdr:row>
      <xdr:rowOff>133350</xdr:rowOff>
    </xdr:to>
    <xdr:sp>
      <xdr:nvSpPr>
        <xdr:cNvPr id="45" name="Text Box 53"/>
        <xdr:cNvSpPr txBox="1">
          <a:spLocks noChangeArrowheads="1"/>
        </xdr:cNvSpPr>
      </xdr:nvSpPr>
      <xdr:spPr>
        <a:xfrm>
          <a:off x="495300" y="27622500"/>
          <a:ext cx="5686425" cy="1143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Metronic Engineering Sdn Bhd ("MESB") had on 26 September 2003 made a claim against United Engineers (Malaysia) Bhd ("UEM") for RM939,365 being the non-settlement of the third payment for the provision of BAS Control System for Telekom Malaysia Berhad Headquarters Project pursuant to an agreement between MESB and UEM dated 2 May 2002. The Court has postponed the full trial date for the suit to 8</a:t>
          </a:r>
          <a:r>
            <a:rPr lang="en-US" cap="none" sz="1000" b="0" i="0" u="none" baseline="0">
              <a:solidFill>
                <a:srgbClr val="FF0000"/>
              </a:solidFill>
              <a:latin typeface="Arial"/>
              <a:ea typeface="Arial"/>
              <a:cs typeface="Arial"/>
            </a:rPr>
            <a:t>,</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9 and 10 December 2009. MESB’s solicitors are of the opinion that MESB has a good chance of succeeding in its claim.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176</xdr:row>
      <xdr:rowOff>19050</xdr:rowOff>
    </xdr:from>
    <xdr:to>
      <xdr:col>7</xdr:col>
      <xdr:colOff>1038225</xdr:colOff>
      <xdr:row>184</xdr:row>
      <xdr:rowOff>19050</xdr:rowOff>
    </xdr:to>
    <xdr:sp>
      <xdr:nvSpPr>
        <xdr:cNvPr id="46" name="Text Box 63"/>
        <xdr:cNvSpPr txBox="1">
          <a:spLocks noChangeArrowheads="1"/>
        </xdr:cNvSpPr>
      </xdr:nvSpPr>
      <xdr:spPr>
        <a:xfrm>
          <a:off x="466725" y="28822650"/>
          <a:ext cx="5695950" cy="1371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Lee Bee Leng &amp; two (2) others vs (1) MESB and (2) University Teknologi Petronas (“UTP”). On 15 November 2005, MESB, being the first (1st) defendant was served with a Writ of Summons dated 24 October 2005 by Lee Bee Leng &amp; two (2) others (“Plaintiffs”) claiming for among others general damages amounting to RM500,000 or to be taxed  by the court (“Negligence Claim”) and special damages amounting to RM403,550 (“Dependency Claim”) due to the death of the 1st Plaintiff’s husband and 2nd &amp; 3rd Plaintiff’s father at UTP job site. The maximum exposure to liabilities of MESB and UTP is therefore estimated at RM903,550. The Court had on 14 November 2008 disallowed the Plaintiffs' Dependency Claim, thus reducing MESB and UTP's exposure to RM500,000.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185</xdr:row>
      <xdr:rowOff>47625</xdr:rowOff>
    </xdr:from>
    <xdr:to>
      <xdr:col>7</xdr:col>
      <xdr:colOff>1038225</xdr:colOff>
      <xdr:row>193</xdr:row>
      <xdr:rowOff>57150</xdr:rowOff>
    </xdr:to>
    <xdr:sp>
      <xdr:nvSpPr>
        <xdr:cNvPr id="47" name="Text Box 184"/>
        <xdr:cNvSpPr txBox="1">
          <a:spLocks noChangeArrowheads="1"/>
        </xdr:cNvSpPr>
      </xdr:nvSpPr>
      <xdr:spPr>
        <a:xfrm>
          <a:off x="476250" y="30394275"/>
          <a:ext cx="5686425" cy="13811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For the Negligence Claim, MESB’s solicitors are of the view that the Plaintiffs’ claim would very much depend on, among other things, the availability and strength of the Plaintiffs’ witnesses’ testimonies and the proving of the requisite ingredients of the negligence by the Plaintiffs on the balance of probabilities. If the Plaintiffs fail to reach the standard required, then the Plaintiffs’ action will fail against MESB and UTP. Moreover, the Plaintiffs must also prove specific acts or omissions of MESB and UTP, that are alleged to be negligent. MESB's solicitors have filed an application to strike out the Negligence Claim. The High Court of Ipoh has fixed the date for decision and clarification on 2 December 2009. In the opinion of MESB's solicitors, MESB should have a good case to go to court.</a:t>
          </a:r>
        </a:p>
      </xdr:txBody>
    </xdr:sp>
    <xdr:clientData/>
  </xdr:twoCellAnchor>
  <xdr:twoCellAnchor>
    <xdr:from>
      <xdr:col>2</xdr:col>
      <xdr:colOff>9525</xdr:colOff>
      <xdr:row>205</xdr:row>
      <xdr:rowOff>0</xdr:rowOff>
    </xdr:from>
    <xdr:to>
      <xdr:col>7</xdr:col>
      <xdr:colOff>1047750</xdr:colOff>
      <xdr:row>205</xdr:row>
      <xdr:rowOff>0</xdr:rowOff>
    </xdr:to>
    <xdr:sp>
      <xdr:nvSpPr>
        <xdr:cNvPr id="48" name="Text Box 69"/>
        <xdr:cNvSpPr txBox="1">
          <a:spLocks noChangeArrowheads="1"/>
        </xdr:cNvSpPr>
      </xdr:nvSpPr>
      <xdr:spPr>
        <a:xfrm>
          <a:off x="476250" y="33775650"/>
          <a:ext cx="569595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225</xdr:row>
      <xdr:rowOff>152400</xdr:rowOff>
    </xdr:from>
    <xdr:to>
      <xdr:col>7</xdr:col>
      <xdr:colOff>1000125</xdr:colOff>
      <xdr:row>227</xdr:row>
      <xdr:rowOff>0</xdr:rowOff>
    </xdr:to>
    <xdr:sp>
      <xdr:nvSpPr>
        <xdr:cNvPr id="49" name="Text Box 31"/>
        <xdr:cNvSpPr txBox="1">
          <a:spLocks noChangeArrowheads="1"/>
        </xdr:cNvSpPr>
      </xdr:nvSpPr>
      <xdr:spPr>
        <a:xfrm>
          <a:off x="238125" y="37195125"/>
          <a:ext cx="5886450" cy="171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 dividends have been declared or recommended in respect of the quarter under review.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28575</xdr:colOff>
      <xdr:row>226</xdr:row>
      <xdr:rowOff>0</xdr:rowOff>
    </xdr:from>
    <xdr:to>
      <xdr:col>8</xdr:col>
      <xdr:colOff>0</xdr:colOff>
      <xdr:row>226</xdr:row>
      <xdr:rowOff>0</xdr:rowOff>
    </xdr:to>
    <xdr:sp>
      <xdr:nvSpPr>
        <xdr:cNvPr id="50" name="Text Box 32"/>
        <xdr:cNvSpPr txBox="1">
          <a:spLocks noChangeArrowheads="1"/>
        </xdr:cNvSpPr>
      </xdr:nvSpPr>
      <xdr:spPr>
        <a:xfrm>
          <a:off x="495300" y="37204650"/>
          <a:ext cx="56959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 final dividend of 3% less 28% tax, amounting to RM612,447.19 in respect of the financial year ended 31 December 2004, had been approved by shareholders in the Annual General Meeting held on 15 June 2005 and was paid by the Company on 29 July 2005 to all holders of ordinary shares whose names appeared in the Record of Depositors at the close of business on 30 June 2005.
</a:t>
          </a:r>
          <a:r>
            <a:rPr lang="en-US" cap="none" sz="1000" b="0" i="0" u="none" baseline="0">
              <a:solidFill>
                <a:srgbClr val="000000"/>
              </a:solidFill>
              <a:latin typeface="Arial"/>
              <a:ea typeface="Arial"/>
              <a:cs typeface="Arial"/>
            </a:rPr>
            <a:t>
</a:t>
          </a:r>
        </a:p>
      </xdr:txBody>
    </xdr:sp>
    <xdr:clientData/>
  </xdr:twoCellAnchor>
  <xdr:twoCellAnchor>
    <xdr:from>
      <xdr:col>1</xdr:col>
      <xdr:colOff>38100</xdr:colOff>
      <xdr:row>242</xdr:row>
      <xdr:rowOff>0</xdr:rowOff>
    </xdr:from>
    <xdr:to>
      <xdr:col>7</xdr:col>
      <xdr:colOff>1047750</xdr:colOff>
      <xdr:row>244</xdr:row>
      <xdr:rowOff>133350</xdr:rowOff>
    </xdr:to>
    <xdr:sp>
      <xdr:nvSpPr>
        <xdr:cNvPr id="51" name="Text Box 3"/>
        <xdr:cNvSpPr txBox="1">
          <a:spLocks noChangeArrowheads="1"/>
        </xdr:cNvSpPr>
      </xdr:nvSpPr>
      <xdr:spPr>
        <a:xfrm>
          <a:off x="257175" y="39804975"/>
          <a:ext cx="5915025" cy="457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audit report of the Group's annual financial statements for the year ended 31 December 2008 was not subject to any qualification.</a:t>
          </a:r>
        </a:p>
      </xdr:txBody>
    </xdr:sp>
    <xdr:clientData/>
  </xdr:twoCellAnchor>
  <xdr:oneCellAnchor>
    <xdr:from>
      <xdr:col>4</xdr:col>
      <xdr:colOff>95250</xdr:colOff>
      <xdr:row>240</xdr:row>
      <xdr:rowOff>0</xdr:rowOff>
    </xdr:from>
    <xdr:ext cx="76200" cy="200025"/>
    <xdr:sp>
      <xdr:nvSpPr>
        <xdr:cNvPr id="52" name="Text Box 43"/>
        <xdr:cNvSpPr txBox="1">
          <a:spLocks noChangeArrowheads="1"/>
        </xdr:cNvSpPr>
      </xdr:nvSpPr>
      <xdr:spPr>
        <a:xfrm>
          <a:off x="2676525" y="394811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9525</xdr:colOff>
      <xdr:row>8</xdr:row>
      <xdr:rowOff>0</xdr:rowOff>
    </xdr:from>
    <xdr:to>
      <xdr:col>7</xdr:col>
      <xdr:colOff>1038225</xdr:colOff>
      <xdr:row>33</xdr:row>
      <xdr:rowOff>133350</xdr:rowOff>
    </xdr:to>
    <xdr:sp>
      <xdr:nvSpPr>
        <xdr:cNvPr id="53" name="Text Box 51"/>
        <xdr:cNvSpPr txBox="1">
          <a:spLocks noChangeArrowheads="1"/>
        </xdr:cNvSpPr>
      </xdr:nvSpPr>
      <xdr:spPr>
        <a:xfrm>
          <a:off x="228600" y="1295400"/>
          <a:ext cx="5934075" cy="4210050"/>
        </a:xfrm>
        <a:prstGeom prst="rect">
          <a:avLst/>
        </a:prstGeom>
        <a:solidFill>
          <a:srgbClr val="FFFFFF"/>
        </a:solidFill>
        <a:ln w="9525" cmpd="sng">
          <a:noFill/>
        </a:ln>
      </xdr:spPr>
      <xdr:txBody>
        <a:bodyPr vertOverflow="clip" wrap="square" lIns="27432" tIns="22860" rIns="27432" bIns="0"/>
        <a:p>
          <a:pPr algn="just">
            <a:defRPr/>
          </a:pPr>
          <a:r>
            <a:rPr lang="en-US" cap="none" sz="1000" b="0" i="1" u="sng" baseline="0">
              <a:solidFill>
                <a:srgbClr val="000000"/>
              </a:solidFill>
              <a:latin typeface="Arial"/>
              <a:ea typeface="Arial"/>
              <a:cs typeface="Arial"/>
            </a:rPr>
            <a:t>Current Quarter 
</a:t>
          </a:r>
          <a:r>
            <a:rPr lang="en-US" cap="none" sz="1000" b="0" i="0" u="none" baseline="0">
              <a:solidFill>
                <a:srgbClr val="000000"/>
              </a:solidFill>
              <a:latin typeface="Arial"/>
              <a:ea typeface="Arial"/>
              <a:cs typeface="Arial"/>
            </a:rPr>
            <a:t>
The Group recorded a revenue of RM15.46 million for the current quarter under review, which is RM2.17 million or 12% lower than the corresponding quarter of RM17.63 million in the previous financial year, mainly due to decrease in revenue from engineering contracts which was partially mitigated by the increase in revenue from ICT support services.
The Group reported a profit before taxation of RM1.48 million, representing an improvement of RM1.86 million compared to the loss before taxation of RM0.38 million for the corresponding quarter in the previous year. The improvement in profit is mainly a result of increase in gross profit from ICT support services and lower administrative expenses recorded in the current quarter compared to the corresponding quarter in the previous year. 
</a:t>
          </a:r>
          <a:r>
            <a:rPr lang="en-US" cap="none" sz="1000" b="0" i="1" u="sng" baseline="0">
              <a:solidFill>
                <a:srgbClr val="000000"/>
              </a:solidFill>
              <a:latin typeface="Arial"/>
              <a:ea typeface="Arial"/>
              <a:cs typeface="Arial"/>
            </a:rPr>
            <a:t>Year-to-date 
</a:t>
          </a:r>
          <a:r>
            <a:rPr lang="en-US" cap="none" sz="1000" b="0" i="0" u="none" baseline="0">
              <a:solidFill>
                <a:srgbClr val="000000"/>
              </a:solidFill>
              <a:latin typeface="Arial"/>
              <a:ea typeface="Arial"/>
              <a:cs typeface="Arial"/>
            </a:rPr>
            <a:t>
The Group's revenue of RM41.77 million for the current financial period ended 30 September 2009 is RM5.34 million or 15% higher than the revenue of RM36.43 million reported in the previous financial period ended 30 September 2008, mainly contributed by both engineering and ICT support services segment. 
</a:t>
          </a:r>
          <a:r>
            <a:rPr lang="en-US" cap="none" sz="1000" b="0" i="0" u="none" baseline="0">
              <a:solidFill>
                <a:srgbClr val="000000"/>
              </a:solidFill>
              <a:latin typeface="Arial"/>
              <a:ea typeface="Arial"/>
              <a:cs typeface="Arial"/>
            </a:rPr>
            <a:t>The Group reported a profit before taxation of RM0.38 million for the current financial year ended 30 September 2009 as oppose to the loss before tax of RM3.43 million for the previous financial year period ended 30 September 2008, representing an improvement of RM 3.81 million. </a:t>
          </a:r>
          <a:r>
            <a:rPr lang="en-US" cap="none" sz="1000" b="0" i="0" u="none" baseline="0">
              <a:solidFill>
                <a:srgbClr val="000000"/>
              </a:solidFill>
              <a:latin typeface="Arial"/>
              <a:ea typeface="Arial"/>
              <a:cs typeface="Arial"/>
            </a:rPr>
            <a:t>The improvement was in line with the increase in revenue and lower operating expenses incurred for the current financial period ended 30 September 2009. The improvement in profit before taxation, however, was partially offset by lower contribution from associates. </a:t>
          </a:r>
        </a:p>
      </xdr:txBody>
    </xdr:sp>
    <xdr:clientData/>
  </xdr:twoCellAnchor>
  <xdr:twoCellAnchor>
    <xdr:from>
      <xdr:col>1</xdr:col>
      <xdr:colOff>0</xdr:colOff>
      <xdr:row>36</xdr:row>
      <xdr:rowOff>104775</xdr:rowOff>
    </xdr:from>
    <xdr:to>
      <xdr:col>7</xdr:col>
      <xdr:colOff>1009650</xdr:colOff>
      <xdr:row>44</xdr:row>
      <xdr:rowOff>142875</xdr:rowOff>
    </xdr:to>
    <xdr:sp>
      <xdr:nvSpPr>
        <xdr:cNvPr id="54" name="Text Box 43"/>
        <xdr:cNvSpPr txBox="1">
          <a:spLocks noChangeArrowheads="1"/>
        </xdr:cNvSpPr>
      </xdr:nvSpPr>
      <xdr:spPr>
        <a:xfrm>
          <a:off x="219075" y="5981700"/>
          <a:ext cx="5915025" cy="14097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achieved a revenue of RM15.46 million for the current quarter ended 30 September 2009 compared to RM 12.27 million in the preceding quarter ended 30th June 2009, representing an increase of 26% or RM3.19 million, contributed by both engineering and ICT support services segment. 
The Group's profit before tax for the current quarter ended 30 September 2009 of RM1.48 million represents an increase of RM2.1 million compared to the loss before tax of RM0.62 million in the preceding quarter ended 30 June 2009, mainly attributable to</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increase in gross profit from ICT support services and higher 
profit contribution from associates.
</a:t>
          </a:r>
        </a:p>
      </xdr:txBody>
    </xdr:sp>
    <xdr:clientData/>
  </xdr:twoCellAnchor>
  <xdr:twoCellAnchor>
    <xdr:from>
      <xdr:col>2</xdr:col>
      <xdr:colOff>28575</xdr:colOff>
      <xdr:row>158</xdr:row>
      <xdr:rowOff>0</xdr:rowOff>
    </xdr:from>
    <xdr:to>
      <xdr:col>7</xdr:col>
      <xdr:colOff>1000125</xdr:colOff>
      <xdr:row>158</xdr:row>
      <xdr:rowOff>0</xdr:rowOff>
    </xdr:to>
    <xdr:sp>
      <xdr:nvSpPr>
        <xdr:cNvPr id="55" name="Text Box 61"/>
        <xdr:cNvSpPr txBox="1">
          <a:spLocks noChangeArrowheads="1"/>
        </xdr:cNvSpPr>
      </xdr:nvSpPr>
      <xdr:spPr>
        <a:xfrm>
          <a:off x="495300" y="25717500"/>
          <a:ext cx="5629275" cy="0"/>
        </a:xfrm>
        <a:prstGeom prst="rect">
          <a:avLst/>
        </a:prstGeom>
        <a:solidFill>
          <a:srgbClr val="FFFFFF"/>
        </a:solidFill>
        <a:ln w="9525" cmpd="sng">
          <a:noFill/>
        </a:ln>
      </xdr:spPr>
      <xdr:txBody>
        <a:bodyPr vertOverflow="clip" wrap="square" lIns="27432" tIns="22860" rIns="27432" bIns="22860"/>
        <a:p>
          <a:pPr algn="just">
            <a:defRPr/>
          </a:pPr>
          <a:r>
            <a:rPr lang="en-US" cap="none" sz="1000" b="0" i="0" u="none" baseline="0">
              <a:solidFill>
                <a:srgbClr val="000000"/>
              </a:solidFill>
              <a:latin typeface="Arial"/>
              <a:ea typeface="Arial"/>
              <a:cs typeface="Arial"/>
            </a:rPr>
            <a:t>On 20th August 2009, MGB entered into a Share Sale Agreement (“SSA”) with Dominica Avril Miji for the disposal by MGB of 120,000 ordinary shares of Ringgit Malaysia (“RM”) 1.00 each in Adprima Sdn Bhd (“Adprima”) representing 60% equity interest in Adprima for a total cash consideration of RM81,800. Adprima will cease to be a subsidiary of MGB upon MGB receiving full payment of the total disposal consideration and completion of documentations referred to in the SSA.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47</xdr:row>
      <xdr:rowOff>0</xdr:rowOff>
    </xdr:from>
    <xdr:to>
      <xdr:col>7</xdr:col>
      <xdr:colOff>1019175</xdr:colOff>
      <xdr:row>51</xdr:row>
      <xdr:rowOff>104775</xdr:rowOff>
    </xdr:to>
    <xdr:sp>
      <xdr:nvSpPr>
        <xdr:cNvPr id="56" name="Text Box 43"/>
        <xdr:cNvSpPr txBox="1">
          <a:spLocks noChangeArrowheads="1"/>
        </xdr:cNvSpPr>
      </xdr:nvSpPr>
      <xdr:spPr>
        <a:xfrm>
          <a:off x="228600" y="7743825"/>
          <a:ext cx="5915025" cy="790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anticipates the remaining quarter of the financial year to be challenging as the recovery from the global financial turmoil is still uncertain thereby affecting the performance of the Group. Amidst the economic challenges and uncertainties, the Group will continue to focus on its core activities and Management will continuously undertake measures to improve business efficiency and competitiveness</a:t>
          </a:r>
          <a:r>
            <a:rPr lang="en-US" cap="none" sz="10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0:H18"/>
  <sheetViews>
    <sheetView zoomScalePageLayoutView="0" workbookViewId="0" topLeftCell="A1">
      <selection activeCell="B19" sqref="B19"/>
    </sheetView>
  </sheetViews>
  <sheetFormatPr defaultColWidth="9.140625" defaultRowHeight="12.75"/>
  <cols>
    <col min="1" max="1" width="9.28125" style="0" bestFit="1" customWidth="1"/>
  </cols>
  <sheetData>
    <row r="10" spans="2:8" ht="23.25">
      <c r="B10" s="147" t="s">
        <v>62</v>
      </c>
      <c r="C10" s="147"/>
      <c r="D10" s="147"/>
      <c r="E10" s="147"/>
      <c r="F10" s="147"/>
      <c r="G10" s="147"/>
      <c r="H10" s="147"/>
    </row>
    <row r="11" spans="2:8" ht="15" customHeight="1">
      <c r="B11" s="148" t="s">
        <v>63</v>
      </c>
      <c r="C11" s="148"/>
      <c r="D11" s="148"/>
      <c r="E11" s="148"/>
      <c r="F11" s="148"/>
      <c r="G11" s="148"/>
      <c r="H11" s="148"/>
    </row>
    <row r="12" spans="2:8" ht="15" customHeight="1">
      <c r="B12" s="148" t="s">
        <v>64</v>
      </c>
      <c r="C12" s="148"/>
      <c r="D12" s="148"/>
      <c r="E12" s="148"/>
      <c r="F12" s="148"/>
      <c r="G12" s="148"/>
      <c r="H12" s="148"/>
    </row>
    <row r="13" ht="20.25">
      <c r="B13" s="40"/>
    </row>
    <row r="14" spans="2:8" s="41" customFormat="1" ht="18">
      <c r="B14" s="145" t="s">
        <v>66</v>
      </c>
      <c r="C14" s="145"/>
      <c r="D14" s="145"/>
      <c r="E14" s="145"/>
      <c r="F14" s="145"/>
      <c r="G14" s="145"/>
      <c r="H14" s="145"/>
    </row>
    <row r="15" s="41" customFormat="1" ht="18">
      <c r="B15" s="42"/>
    </row>
    <row r="16" spans="2:8" s="41" customFormat="1" ht="18">
      <c r="B16" s="145" t="s">
        <v>112</v>
      </c>
      <c r="C16" s="145"/>
      <c r="D16" s="145"/>
      <c r="E16" s="145"/>
      <c r="F16" s="145"/>
      <c r="G16" s="145"/>
      <c r="H16" s="145"/>
    </row>
    <row r="17" s="41" customFormat="1" ht="18">
      <c r="B17" s="42"/>
    </row>
    <row r="18" spans="2:8" s="41" customFormat="1" ht="18">
      <c r="B18" s="146" t="s">
        <v>301</v>
      </c>
      <c r="C18" s="146"/>
      <c r="D18" s="146"/>
      <c r="E18" s="146"/>
      <c r="F18" s="146"/>
      <c r="G18" s="146"/>
      <c r="H18" s="146"/>
    </row>
  </sheetData>
  <sheetProtection/>
  <mergeCells count="6">
    <mergeCell ref="B16:H16"/>
    <mergeCell ref="B18:H18"/>
    <mergeCell ref="B10:H10"/>
    <mergeCell ref="B11:H11"/>
    <mergeCell ref="B12:H12"/>
    <mergeCell ref="B14:H14"/>
  </mergeCells>
  <printOptions/>
  <pageMargins left="0.748031496062992" right="0.590551181102362" top="0.984251968503937" bottom="0.984251968503937" header="0.511811023622047" footer="0.511811023622047"/>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59"/>
  <sheetViews>
    <sheetView view="pageBreakPreview" zoomScaleSheetLayoutView="100" zoomScalePageLayoutView="0" workbookViewId="0" topLeftCell="A7">
      <selection activeCell="G31" sqref="G31"/>
    </sheetView>
  </sheetViews>
  <sheetFormatPr defaultColWidth="9.140625" defaultRowHeight="12.75"/>
  <cols>
    <col min="1" max="1" width="4.28125" style="2" customWidth="1"/>
    <col min="2" max="2" width="25.00390625" style="2" customWidth="1"/>
    <col min="3" max="3" width="5.140625" style="27" bestFit="1" customWidth="1"/>
    <col min="4" max="5" width="13.421875" style="3" customWidth="1"/>
    <col min="6" max="6" width="0.85546875" style="3" customWidth="1"/>
    <col min="7" max="7" width="13.421875" style="3" customWidth="1"/>
    <col min="8" max="8" width="13.7109375" style="3" customWidth="1"/>
    <col min="9" max="10" width="11.8515625" style="2" bestFit="1" customWidth="1"/>
    <col min="11" max="11" width="10.28125" style="2" bestFit="1" customWidth="1"/>
    <col min="12" max="12" width="11.28125" style="2" customWidth="1"/>
    <col min="13" max="13" width="10.8515625" style="2" customWidth="1"/>
    <col min="14" max="16384" width="9.140625" style="2" customWidth="1"/>
  </cols>
  <sheetData>
    <row r="1" ht="12.75">
      <c r="A1" s="1" t="s">
        <v>0</v>
      </c>
    </row>
    <row r="2" ht="12.75">
      <c r="A2" s="2" t="s">
        <v>1</v>
      </c>
    </row>
    <row r="4" spans="1:8" s="1" customFormat="1" ht="12.75">
      <c r="A4" s="1" t="s">
        <v>154</v>
      </c>
      <c r="C4" s="37"/>
      <c r="D4" s="4"/>
      <c r="E4" s="4"/>
      <c r="F4" s="4"/>
      <c r="G4" s="4"/>
      <c r="H4" s="4"/>
    </row>
    <row r="5" spans="1:8" s="1" customFormat="1" ht="12.75">
      <c r="A5" s="1" t="s">
        <v>245</v>
      </c>
      <c r="C5" s="37"/>
      <c r="D5" s="4"/>
      <c r="E5" s="4"/>
      <c r="F5" s="4"/>
      <c r="G5" s="4"/>
      <c r="H5" s="4"/>
    </row>
    <row r="6" spans="1:5" ht="12.75">
      <c r="A6" s="2" t="s">
        <v>2</v>
      </c>
      <c r="E6" s="58"/>
    </row>
    <row r="8" spans="4:8" ht="12.75">
      <c r="D8" s="149" t="s">
        <v>76</v>
      </c>
      <c r="E8" s="149"/>
      <c r="F8" s="46"/>
      <c r="G8" s="149" t="s">
        <v>68</v>
      </c>
      <c r="H8" s="149"/>
    </row>
    <row r="9" spans="3:8" ht="12.75">
      <c r="C9" s="37" t="s">
        <v>42</v>
      </c>
      <c r="D9" s="46" t="s">
        <v>246</v>
      </c>
      <c r="E9" s="46" t="s">
        <v>247</v>
      </c>
      <c r="F9" s="46"/>
      <c r="G9" s="46" t="str">
        <f>D9</f>
        <v>30.09.2009</v>
      </c>
      <c r="H9" s="46" t="str">
        <f>E9</f>
        <v>30.09.2008</v>
      </c>
    </row>
    <row r="10" spans="4:8" ht="12.75">
      <c r="D10" s="46" t="s">
        <v>25</v>
      </c>
      <c r="E10" s="46" t="s">
        <v>25</v>
      </c>
      <c r="F10" s="46"/>
      <c r="G10" s="46" t="s">
        <v>25</v>
      </c>
      <c r="H10" s="46" t="s">
        <v>25</v>
      </c>
    </row>
    <row r="11" spans="4:8" ht="12.75">
      <c r="D11" s="5"/>
      <c r="E11" s="46" t="s">
        <v>185</v>
      </c>
      <c r="F11" s="46"/>
      <c r="G11" s="46"/>
      <c r="H11" s="46" t="s">
        <v>185</v>
      </c>
    </row>
    <row r="12" spans="4:8" ht="12.75">
      <c r="D12" s="5"/>
      <c r="E12" s="46"/>
      <c r="F12" s="46"/>
      <c r="G12" s="122"/>
      <c r="H12" s="46"/>
    </row>
    <row r="13" spans="1:11" ht="12.75">
      <c r="A13" s="2" t="s">
        <v>3</v>
      </c>
      <c r="D13" s="87">
        <f>G13-14043113-12268689</f>
        <v>15459697</v>
      </c>
      <c r="E13" s="87">
        <f>H13-7471502-11328612</f>
        <v>17631820</v>
      </c>
      <c r="F13" s="87"/>
      <c r="G13" s="87">
        <v>41771499</v>
      </c>
      <c r="H13" s="87">
        <v>36431934</v>
      </c>
      <c r="I13" s="62"/>
      <c r="J13" s="133"/>
      <c r="K13" s="132"/>
    </row>
    <row r="14" spans="4:10" ht="12.75">
      <c r="D14" s="87"/>
      <c r="E14" s="87"/>
      <c r="F14" s="87"/>
      <c r="G14" s="87"/>
      <c r="H14" s="87"/>
      <c r="J14" s="133"/>
    </row>
    <row r="15" spans="1:10" ht="12.75">
      <c r="A15" s="2" t="s">
        <v>4</v>
      </c>
      <c r="D15" s="88">
        <f>G15+10900200+8790699</f>
        <v>-10575560</v>
      </c>
      <c r="E15" s="88">
        <f>H15+5725256+8761064</f>
        <v>-14142165</v>
      </c>
      <c r="F15" s="87"/>
      <c r="G15" s="88">
        <v>-30266459</v>
      </c>
      <c r="H15" s="88">
        <v>-28628485</v>
      </c>
      <c r="I15" s="62"/>
      <c r="J15" s="133"/>
    </row>
    <row r="16" spans="4:10" ht="12.75">
      <c r="D16" s="87"/>
      <c r="E16" s="87"/>
      <c r="F16" s="87"/>
      <c r="G16" s="87"/>
      <c r="H16" s="87"/>
      <c r="J16" s="133"/>
    </row>
    <row r="17" spans="1:10" ht="12.75">
      <c r="A17" s="2" t="s">
        <v>5</v>
      </c>
      <c r="D17" s="87">
        <f>SUM(D13:D15)</f>
        <v>4884137</v>
      </c>
      <c r="E17" s="87">
        <f>SUM(E13:E15)</f>
        <v>3489655</v>
      </c>
      <c r="F17" s="87"/>
      <c r="G17" s="87">
        <f>SUM(G13:G15)</f>
        <v>11505040</v>
      </c>
      <c r="H17" s="87">
        <f>SUM(H13:H15)</f>
        <v>7803449</v>
      </c>
      <c r="I17" s="140"/>
      <c r="J17" s="141"/>
    </row>
    <row r="18" spans="4:10" ht="12.75">
      <c r="D18" s="119"/>
      <c r="E18" s="119"/>
      <c r="F18" s="119"/>
      <c r="G18" s="119"/>
      <c r="H18" s="119"/>
      <c r="I18" s="119"/>
      <c r="J18" s="133"/>
    </row>
    <row r="19" spans="1:13" ht="12.75">
      <c r="A19" s="2" t="s">
        <v>6</v>
      </c>
      <c r="D19" s="87">
        <f>G19-7949-76607</f>
        <v>82527</v>
      </c>
      <c r="E19" s="87">
        <f>H19-6000-15891</f>
        <v>119302</v>
      </c>
      <c r="F19" s="87"/>
      <c r="G19" s="87">
        <v>167083</v>
      </c>
      <c r="H19" s="87">
        <v>141193</v>
      </c>
      <c r="I19" s="62"/>
      <c r="J19" s="62"/>
      <c r="K19" s="62"/>
      <c r="L19" s="62" t="s">
        <v>100</v>
      </c>
      <c r="M19" s="62" t="s">
        <v>100</v>
      </c>
    </row>
    <row r="20" spans="4:10" ht="12.75">
      <c r="D20" s="89"/>
      <c r="E20" s="89"/>
      <c r="F20" s="89"/>
      <c r="G20" s="89"/>
      <c r="H20" s="89"/>
      <c r="J20" s="133"/>
    </row>
    <row r="21" spans="1:10" ht="12.75">
      <c r="A21" s="2" t="s">
        <v>105</v>
      </c>
      <c r="D21" s="89">
        <f>G21+898580+911650</f>
        <v>-843827</v>
      </c>
      <c r="E21" s="90">
        <f>H21+926687+786331</f>
        <v>-1343077</v>
      </c>
      <c r="F21" s="89"/>
      <c r="G21" s="89">
        <v>-2654057</v>
      </c>
      <c r="H21" s="90">
        <v>-3056095</v>
      </c>
      <c r="I21" s="62"/>
      <c r="J21" s="133"/>
    </row>
    <row r="22" spans="4:10" ht="12.75">
      <c r="D22" s="89"/>
      <c r="E22" s="90"/>
      <c r="F22" s="89"/>
      <c r="G22" s="89"/>
      <c r="H22" s="90"/>
      <c r="J22" s="133"/>
    </row>
    <row r="23" spans="1:10" ht="12.75">
      <c r="A23" s="2" t="s">
        <v>205</v>
      </c>
      <c r="D23" s="89">
        <f>G23+2848037+3248036</f>
        <v>-3459049</v>
      </c>
      <c r="E23" s="90">
        <f>H23+3004862+3513606</f>
        <v>-3478785</v>
      </c>
      <c r="F23" s="89"/>
      <c r="G23" s="89">
        <v>-9555122</v>
      </c>
      <c r="H23" s="90">
        <v>-9997253</v>
      </c>
      <c r="I23" s="62"/>
      <c r="J23" s="133"/>
    </row>
    <row r="24" spans="4:10" ht="12.75">
      <c r="D24" s="89"/>
      <c r="E24" s="89"/>
      <c r="F24" s="89"/>
      <c r="G24" s="89"/>
      <c r="H24" s="89"/>
      <c r="J24" s="133"/>
    </row>
    <row r="25" spans="1:10" ht="12.75">
      <c r="A25" s="2" t="s">
        <v>37</v>
      </c>
      <c r="D25" s="87">
        <f>G25+155386+162450</f>
        <v>-138016</v>
      </c>
      <c r="E25" s="87">
        <f>H25+62979+180314</f>
        <v>-278293</v>
      </c>
      <c r="F25" s="87"/>
      <c r="G25" s="87">
        <v>-455852</v>
      </c>
      <c r="H25" s="87">
        <v>-521586</v>
      </c>
      <c r="I25" s="62"/>
      <c r="J25" s="133"/>
    </row>
    <row r="26" spans="4:10" ht="12.75">
      <c r="D26" s="89"/>
      <c r="E26" s="87"/>
      <c r="F26" s="89"/>
      <c r="G26" s="89"/>
      <c r="H26" s="87"/>
      <c r="J26" s="133"/>
    </row>
    <row r="27" spans="1:10" ht="12.75">
      <c r="A27" s="2" t="s">
        <v>7</v>
      </c>
      <c r="D27" s="89">
        <f>G27-39291-34978</f>
        <v>78066</v>
      </c>
      <c r="E27" s="89">
        <f>H27-17286-35064</f>
        <v>125194</v>
      </c>
      <c r="F27" s="89"/>
      <c r="G27" s="89">
        <v>152335</v>
      </c>
      <c r="H27" s="89">
        <v>177544</v>
      </c>
      <c r="I27" s="62"/>
      <c r="J27" s="133"/>
    </row>
    <row r="28" spans="4:10" ht="12.75">
      <c r="D28" s="89"/>
      <c r="E28" s="89"/>
      <c r="F28" s="89"/>
      <c r="G28" s="89"/>
      <c r="H28" s="89"/>
      <c r="J28" s="133"/>
    </row>
    <row r="29" spans="1:10" ht="12.75">
      <c r="A29" s="2" t="s">
        <v>149</v>
      </c>
      <c r="D29" s="88">
        <f>G29-242410-108887</f>
        <v>874215</v>
      </c>
      <c r="E29" s="88">
        <f>H29-165210-873541</f>
        <v>982117</v>
      </c>
      <c r="F29" s="89"/>
      <c r="G29" s="88">
        <v>1225512</v>
      </c>
      <c r="H29" s="88">
        <v>2020868</v>
      </c>
      <c r="I29" s="62"/>
      <c r="J29" s="133"/>
    </row>
    <row r="30" spans="4:10" ht="12.75">
      <c r="D30" s="89"/>
      <c r="E30" s="89"/>
      <c r="F30" s="89"/>
      <c r="G30" s="89"/>
      <c r="H30" s="89"/>
      <c r="J30" s="133"/>
    </row>
    <row r="31" spans="1:13" ht="12.75">
      <c r="A31" s="2" t="s">
        <v>302</v>
      </c>
      <c r="D31" s="87">
        <f>SUM(D17:D29)</f>
        <v>1478053</v>
      </c>
      <c r="E31" s="87">
        <f>SUM(E17:E29)</f>
        <v>-383887</v>
      </c>
      <c r="F31" s="87"/>
      <c r="G31" s="87">
        <f>SUM(G17:G29)</f>
        <v>384939</v>
      </c>
      <c r="H31" s="87">
        <f>SUM(H17:H29)</f>
        <v>-3431880</v>
      </c>
      <c r="I31" s="62"/>
      <c r="J31" s="62"/>
      <c r="K31" s="62"/>
      <c r="L31" s="62" t="s">
        <v>100</v>
      </c>
      <c r="M31" s="62" t="s">
        <v>100</v>
      </c>
    </row>
    <row r="32" spans="4:10" ht="12.75">
      <c r="D32" s="87"/>
      <c r="E32" s="87"/>
      <c r="F32" s="87"/>
      <c r="G32" s="87"/>
      <c r="H32" s="87"/>
      <c r="J32" s="133"/>
    </row>
    <row r="33" spans="1:10" ht="12.75">
      <c r="A33" s="124" t="s">
        <v>207</v>
      </c>
      <c r="C33" s="27">
        <v>18</v>
      </c>
      <c r="D33" s="89">
        <f>G33-112363+17860</f>
        <v>-141394</v>
      </c>
      <c r="E33" s="89">
        <f>H33-8000-87020</f>
        <v>-8000</v>
      </c>
      <c r="F33" s="89"/>
      <c r="G33" s="89">
        <v>-46891</v>
      </c>
      <c r="H33" s="89">
        <v>87020</v>
      </c>
      <c r="I33" s="62"/>
      <c r="J33" s="133"/>
    </row>
    <row r="34" spans="4:10" ht="12.75">
      <c r="D34" s="88"/>
      <c r="E34" s="88"/>
      <c r="F34" s="89"/>
      <c r="G34" s="88"/>
      <c r="H34" s="88"/>
      <c r="J34" s="133"/>
    </row>
    <row r="35" spans="1:10" ht="13.5" thickBot="1">
      <c r="A35" s="2" t="s">
        <v>303</v>
      </c>
      <c r="D35" s="125">
        <f>SUM(D31:D33)</f>
        <v>1336659</v>
      </c>
      <c r="E35" s="125">
        <f>SUM(E31:E33)</f>
        <v>-391887</v>
      </c>
      <c r="F35" s="89"/>
      <c r="G35" s="125">
        <f>SUM(G31:G33)</f>
        <v>338048</v>
      </c>
      <c r="H35" s="125">
        <f>SUM(H31:H33)</f>
        <v>-3344860</v>
      </c>
      <c r="I35" s="62"/>
      <c r="J35" s="133"/>
    </row>
    <row r="36" spans="4:8" ht="12.75">
      <c r="D36" s="89"/>
      <c r="E36" s="89"/>
      <c r="F36" s="87"/>
      <c r="G36" s="89"/>
      <c r="H36" s="89"/>
    </row>
    <row r="37" spans="4:8" ht="12.75">
      <c r="D37" s="89"/>
      <c r="E37" s="89"/>
      <c r="F37" s="87"/>
      <c r="G37" s="89"/>
      <c r="H37" s="89"/>
    </row>
    <row r="38" spans="1:8" ht="12.75">
      <c r="A38" s="2" t="s">
        <v>103</v>
      </c>
      <c r="D38" s="89"/>
      <c r="E38" s="89"/>
      <c r="F38" s="87"/>
      <c r="G38" s="89"/>
      <c r="H38" s="89"/>
    </row>
    <row r="39" spans="4:8" ht="12.75">
      <c r="D39" s="89"/>
      <c r="E39" s="89"/>
      <c r="F39" s="87"/>
      <c r="G39" s="89"/>
      <c r="H39" s="89"/>
    </row>
    <row r="40" spans="1:9" ht="12.75">
      <c r="A40" s="2" t="s">
        <v>102</v>
      </c>
      <c r="D40" s="89">
        <f>D44-D42</f>
        <v>852603</v>
      </c>
      <c r="E40" s="89">
        <f>E44-E42</f>
        <v>-378981</v>
      </c>
      <c r="F40" s="89"/>
      <c r="G40" s="89">
        <f>G44-G42</f>
        <v>-135429</v>
      </c>
      <c r="H40" s="89">
        <f>H44-H42</f>
        <v>-3183163</v>
      </c>
      <c r="I40" s="62"/>
    </row>
    <row r="41" spans="4:8" ht="12.75">
      <c r="D41" s="89"/>
      <c r="E41" s="89"/>
      <c r="F41" s="89"/>
      <c r="G41" s="89"/>
      <c r="H41" s="89"/>
    </row>
    <row r="42" spans="1:9" ht="12.75">
      <c r="A42" s="2" t="s">
        <v>189</v>
      </c>
      <c r="D42" s="89">
        <f>G42-134437+145016</f>
        <v>484056</v>
      </c>
      <c r="E42" s="89">
        <f>H42-37323+186114</f>
        <v>-12906</v>
      </c>
      <c r="F42" s="89">
        <f>SUM(F31:F41)</f>
        <v>0</v>
      </c>
      <c r="G42" s="89">
        <v>473477</v>
      </c>
      <c r="H42" s="89">
        <v>-161697</v>
      </c>
      <c r="I42" s="62"/>
    </row>
    <row r="43" spans="4:8" ht="12.75">
      <c r="D43" s="89"/>
      <c r="E43" s="89"/>
      <c r="F43" s="89"/>
      <c r="G43" s="89"/>
      <c r="H43" s="89"/>
    </row>
    <row r="44" spans="4:9" ht="13.5" thickBot="1">
      <c r="D44" s="125">
        <f>D35</f>
        <v>1336659</v>
      </c>
      <c r="E44" s="125">
        <f>E35</f>
        <v>-391887</v>
      </c>
      <c r="F44" s="89"/>
      <c r="G44" s="125">
        <f>G35</f>
        <v>338048</v>
      </c>
      <c r="H44" s="125">
        <f>H35</f>
        <v>-3344860</v>
      </c>
      <c r="I44" s="62"/>
    </row>
    <row r="45" spans="4:8" ht="12.75">
      <c r="D45" s="89"/>
      <c r="E45" s="89"/>
      <c r="F45" s="89"/>
      <c r="G45" s="89"/>
      <c r="H45" s="89"/>
    </row>
    <row r="46" spans="4:8" ht="12.75" hidden="1">
      <c r="D46" s="87"/>
      <c r="E46" s="87"/>
      <c r="F46" s="87"/>
      <c r="G46" s="87"/>
      <c r="H46" s="87"/>
    </row>
    <row r="47" spans="1:8" ht="12.75" hidden="1">
      <c r="A47" s="26" t="s">
        <v>36</v>
      </c>
      <c r="D47" s="87">
        <f>G47</f>
        <v>634906903</v>
      </c>
      <c r="E47" s="87">
        <v>634906903</v>
      </c>
      <c r="F47" s="87"/>
      <c r="G47" s="87">
        <v>634906903</v>
      </c>
      <c r="H47" s="87">
        <v>634906903</v>
      </c>
    </row>
    <row r="48" spans="1:8" ht="12.75" hidden="1">
      <c r="A48" s="26"/>
      <c r="D48" s="87"/>
      <c r="E48" s="87"/>
      <c r="F48" s="87"/>
      <c r="G48" s="87"/>
      <c r="H48" s="87"/>
    </row>
    <row r="49" spans="1:8" ht="12.75">
      <c r="A49" s="26"/>
      <c r="D49" s="87"/>
      <c r="E49" s="87"/>
      <c r="F49" s="87"/>
      <c r="G49" s="87"/>
      <c r="H49" s="87"/>
    </row>
    <row r="50" spans="1:8" ht="12.75">
      <c r="A50" s="2" t="s">
        <v>169</v>
      </c>
      <c r="D50" s="87"/>
      <c r="E50" s="87"/>
      <c r="F50" s="87"/>
      <c r="G50" s="91"/>
      <c r="H50" s="91"/>
    </row>
    <row r="51" spans="2:8" ht="12.75">
      <c r="B51" s="2" t="s">
        <v>43</v>
      </c>
      <c r="D51" s="92">
        <f>D40/D47*100</f>
        <v>0.1342878768479857</v>
      </c>
      <c r="E51" s="92">
        <f>E40/E47*100</f>
        <v>-0.05969079847915908</v>
      </c>
      <c r="F51" s="92"/>
      <c r="G51" s="93">
        <f>G40/G47*100</f>
        <v>-0.021330528831878207</v>
      </c>
      <c r="H51" s="92">
        <f>H40/H47*100</f>
        <v>-0.5013590157799874</v>
      </c>
    </row>
    <row r="52" spans="2:8" ht="12.75">
      <c r="B52" s="2" t="s">
        <v>44</v>
      </c>
      <c r="D52" s="92">
        <f>D51</f>
        <v>0.1342878768479857</v>
      </c>
      <c r="E52" s="94">
        <f>E51</f>
        <v>-0.05969079847915908</v>
      </c>
      <c r="F52" s="92"/>
      <c r="G52" s="93">
        <f>G51</f>
        <v>-0.021330528831878207</v>
      </c>
      <c r="H52" s="94">
        <f>H51</f>
        <v>-0.5013590157799874</v>
      </c>
    </row>
    <row r="53" spans="4:8" ht="12.75">
      <c r="D53" s="92"/>
      <c r="E53" s="94"/>
      <c r="F53" s="92"/>
      <c r="G53" s="93"/>
      <c r="H53" s="94"/>
    </row>
    <row r="54" spans="4:8" ht="12.75">
      <c r="D54" s="92"/>
      <c r="E54" s="94"/>
      <c r="F54" s="92"/>
      <c r="G54" s="93"/>
      <c r="H54" s="94"/>
    </row>
    <row r="55" spans="4:8" ht="12.75">
      <c r="D55" s="92"/>
      <c r="E55" s="94"/>
      <c r="F55" s="92"/>
      <c r="G55" s="93"/>
      <c r="H55" s="94"/>
    </row>
    <row r="56" spans="4:8" ht="12.75">
      <c r="D56" s="92"/>
      <c r="E56" s="94"/>
      <c r="F56" s="92"/>
      <c r="G56" s="93"/>
      <c r="H56" s="94"/>
    </row>
    <row r="57" spans="4:8" ht="12.75">
      <c r="D57" s="87"/>
      <c r="E57" s="87"/>
      <c r="F57" s="87"/>
      <c r="G57" s="91"/>
      <c r="H57" s="87"/>
    </row>
    <row r="58" spans="4:8" ht="12.75">
      <c r="D58" s="87"/>
      <c r="E58" s="87"/>
      <c r="F58" s="87"/>
      <c r="G58" s="91"/>
      <c r="H58" s="87"/>
    </row>
    <row r="59" spans="4:8" ht="12.75">
      <c r="D59" s="87"/>
      <c r="E59" s="87"/>
      <c r="F59" s="87"/>
      <c r="G59" s="91"/>
      <c r="H59" s="87"/>
    </row>
  </sheetData>
  <sheetProtection/>
  <mergeCells count="2">
    <mergeCell ref="G8:H8"/>
    <mergeCell ref="D8:E8"/>
  </mergeCells>
  <printOptions horizontalCentered="1"/>
  <pageMargins left="0.7480314960629921" right="0.5905511811023623" top="0.984251968503937" bottom="0.5905511811023623" header="0.5118110236220472" footer="0.5118110236220472"/>
  <pageSetup horizontalDpi="600" verticalDpi="600" orientation="portrait" paperSize="9"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dimension ref="A1:E58"/>
  <sheetViews>
    <sheetView view="pageBreakPreview" zoomScaleSheetLayoutView="100" zoomScalePageLayoutView="0" workbookViewId="0" topLeftCell="A22">
      <selection activeCell="D25" sqref="D25"/>
    </sheetView>
  </sheetViews>
  <sheetFormatPr defaultColWidth="9.140625" defaultRowHeight="12.75"/>
  <cols>
    <col min="1" max="1" width="9.140625" style="2" customWidth="1"/>
    <col min="2" max="2" width="42.28125" style="2" customWidth="1"/>
    <col min="3" max="3" width="6.140625" style="27" customWidth="1"/>
    <col min="4" max="4" width="14.421875" style="3" customWidth="1"/>
    <col min="5" max="5" width="14.57421875" style="2" customWidth="1"/>
    <col min="6" max="16384" width="9.140625" style="2" customWidth="1"/>
  </cols>
  <sheetData>
    <row r="1" ht="12.75">
      <c r="A1" s="1" t="s">
        <v>0</v>
      </c>
    </row>
    <row r="2" ht="12.75">
      <c r="A2" s="2" t="s">
        <v>1</v>
      </c>
    </row>
    <row r="4" spans="1:4" s="1" customFormat="1" ht="12.75">
      <c r="A4" s="1" t="s">
        <v>9</v>
      </c>
      <c r="C4" s="37"/>
      <c r="D4" s="4"/>
    </row>
    <row r="5" spans="1:4" s="1" customFormat="1" ht="12.75">
      <c r="A5" s="1" t="s">
        <v>248</v>
      </c>
      <c r="C5" s="37"/>
      <c r="D5" s="4"/>
    </row>
    <row r="6" spans="1:5" s="1" customFormat="1" ht="12.75">
      <c r="A6" s="2" t="s">
        <v>2</v>
      </c>
      <c r="C6" s="37"/>
      <c r="D6" s="46"/>
      <c r="E6" s="37"/>
    </row>
    <row r="7" spans="3:5" ht="12.75">
      <c r="C7" s="37"/>
      <c r="D7" s="46"/>
      <c r="E7" s="37" t="s">
        <v>77</v>
      </c>
    </row>
    <row r="8" spans="3:5" ht="12.75">
      <c r="C8" s="37"/>
      <c r="D8" s="46" t="s">
        <v>45</v>
      </c>
      <c r="E8" s="37" t="s">
        <v>46</v>
      </c>
    </row>
    <row r="9" spans="3:5" ht="12.75">
      <c r="C9" s="37" t="s">
        <v>42</v>
      </c>
      <c r="D9" s="46" t="str">
        <f>PL!G9</f>
        <v>30.09.2009</v>
      </c>
      <c r="E9" s="37" t="s">
        <v>204</v>
      </c>
    </row>
    <row r="10" spans="3:5" ht="12.75">
      <c r="C10" s="37"/>
      <c r="D10" s="46" t="s">
        <v>25</v>
      </c>
      <c r="E10" s="46" t="s">
        <v>25</v>
      </c>
    </row>
    <row r="11" spans="4:5" ht="12.75">
      <c r="D11" s="5"/>
      <c r="E11" s="5"/>
    </row>
    <row r="12" spans="1:5" ht="12.75">
      <c r="A12" s="1" t="s">
        <v>87</v>
      </c>
      <c r="D12" s="5"/>
      <c r="E12" s="5"/>
    </row>
    <row r="13" spans="1:4" ht="12.75">
      <c r="A13" s="1" t="s">
        <v>152</v>
      </c>
      <c r="D13" s="8"/>
    </row>
    <row r="14" spans="1:5" ht="12.75">
      <c r="A14" s="2" t="s">
        <v>10</v>
      </c>
      <c r="D14" s="95">
        <v>10926708</v>
      </c>
      <c r="E14" s="95">
        <v>10960540</v>
      </c>
    </row>
    <row r="15" spans="1:5" ht="12.75">
      <c r="A15" s="2" t="s">
        <v>86</v>
      </c>
      <c r="D15" s="95">
        <v>385266</v>
      </c>
      <c r="E15" s="95">
        <v>389216</v>
      </c>
    </row>
    <row r="16" spans="1:5" ht="12.75">
      <c r="A16" s="2" t="s">
        <v>99</v>
      </c>
      <c r="D16" s="95">
        <v>3298044</v>
      </c>
      <c r="E16" s="95">
        <v>2893809</v>
      </c>
    </row>
    <row r="17" spans="1:5" ht="12.75">
      <c r="A17" s="2" t="s">
        <v>119</v>
      </c>
      <c r="D17" s="95">
        <v>26458549</v>
      </c>
      <c r="E17" s="95">
        <v>27924116</v>
      </c>
    </row>
    <row r="18" spans="1:5" ht="12.75">
      <c r="A18" s="2" t="s">
        <v>74</v>
      </c>
      <c r="D18" s="95">
        <v>656772</v>
      </c>
      <c r="E18" s="95">
        <v>409482</v>
      </c>
    </row>
    <row r="19" spans="1:5" ht="12.75">
      <c r="A19" s="2" t="s">
        <v>40</v>
      </c>
      <c r="D19" s="95">
        <v>2543113</v>
      </c>
      <c r="E19" s="95">
        <v>2435376</v>
      </c>
    </row>
    <row r="20" spans="4:5" ht="12.75">
      <c r="D20" s="96">
        <f>SUM(D14:D19)</f>
        <v>44268452</v>
      </c>
      <c r="E20" s="96">
        <f>SUM(E14:E19)</f>
        <v>45012539</v>
      </c>
    </row>
    <row r="21" spans="4:5" ht="12.75">
      <c r="D21" s="95"/>
      <c r="E21" s="95"/>
    </row>
    <row r="22" spans="1:5" ht="12.75">
      <c r="A22" s="1" t="s">
        <v>11</v>
      </c>
      <c r="D22" s="95"/>
      <c r="E22" s="95"/>
    </row>
    <row r="23" spans="1:5" ht="12.75">
      <c r="A23" s="2" t="s">
        <v>12</v>
      </c>
      <c r="D23" s="95">
        <v>2479228</v>
      </c>
      <c r="E23" s="95">
        <v>2112637</v>
      </c>
    </row>
    <row r="24" spans="1:5" ht="12.75">
      <c r="A24" s="2" t="s">
        <v>13</v>
      </c>
      <c r="D24" s="95">
        <v>90586187</v>
      </c>
      <c r="E24" s="95">
        <v>86211184</v>
      </c>
    </row>
    <row r="25" spans="1:5" ht="12.75">
      <c r="A25" s="2" t="s">
        <v>14</v>
      </c>
      <c r="D25" s="95">
        <v>2300740</v>
      </c>
      <c r="E25" s="95">
        <v>3350325</v>
      </c>
    </row>
    <row r="26" spans="1:5" ht="12.75">
      <c r="A26" s="2" t="s">
        <v>73</v>
      </c>
      <c r="D26" s="95">
        <v>8638739</v>
      </c>
      <c r="E26" s="95">
        <v>8173491</v>
      </c>
    </row>
    <row r="27" spans="1:5" ht="12.75">
      <c r="A27" s="2" t="s">
        <v>15</v>
      </c>
      <c r="D27" s="97">
        <v>4787976</v>
      </c>
      <c r="E27" s="97">
        <v>2791213</v>
      </c>
    </row>
    <row r="28" spans="4:5" ht="12.75">
      <c r="D28" s="98">
        <f>SUM(D23:D27)</f>
        <v>108792870</v>
      </c>
      <c r="E28" s="98">
        <f>SUM(E23:E27)</f>
        <v>102638850</v>
      </c>
    </row>
    <row r="29" spans="1:5" ht="13.5" thickBot="1">
      <c r="A29" s="1" t="s">
        <v>90</v>
      </c>
      <c r="D29" s="126">
        <f>D20+D28</f>
        <v>153061322</v>
      </c>
      <c r="E29" s="126">
        <f>E20+E28</f>
        <v>147651389</v>
      </c>
    </row>
    <row r="30" spans="4:5" ht="12.75">
      <c r="D30" s="98"/>
      <c r="E30" s="98"/>
    </row>
    <row r="31" spans="1:5" ht="12.75">
      <c r="A31" s="1" t="s">
        <v>88</v>
      </c>
      <c r="D31" s="98"/>
      <c r="E31" s="98"/>
    </row>
    <row r="32" spans="1:5" ht="12.75">
      <c r="A32" s="1" t="s">
        <v>155</v>
      </c>
      <c r="D32" s="98"/>
      <c r="E32" s="98"/>
    </row>
    <row r="33" spans="1:5" ht="12.75">
      <c r="A33" s="2" t="s">
        <v>21</v>
      </c>
      <c r="D33" s="95">
        <f>Equity!D41</f>
        <v>63490690</v>
      </c>
      <c r="E33" s="95">
        <v>63490690</v>
      </c>
    </row>
    <row r="34" spans="1:5" ht="12.75">
      <c r="A34" s="2" t="s">
        <v>153</v>
      </c>
      <c r="D34" s="95">
        <f>Equity!E41</f>
        <v>1812620</v>
      </c>
      <c r="E34" s="95">
        <v>1879609</v>
      </c>
    </row>
    <row r="35" spans="1:5" ht="12.75">
      <c r="A35" s="2" t="s">
        <v>190</v>
      </c>
      <c r="D35" s="97">
        <f>Equity!F41</f>
        <v>9697150</v>
      </c>
      <c r="E35" s="97">
        <v>9832579</v>
      </c>
    </row>
    <row r="36" spans="4:5" ht="12.75">
      <c r="D36" s="101">
        <f>SUM(D33:D35)</f>
        <v>75000460</v>
      </c>
      <c r="E36" s="101">
        <f>SUM(E33:E35)</f>
        <v>75202878</v>
      </c>
    </row>
    <row r="37" spans="1:5" ht="12.75">
      <c r="A37" s="1" t="s">
        <v>189</v>
      </c>
      <c r="D37" s="98">
        <f>Equity!H41</f>
        <v>1149120</v>
      </c>
      <c r="E37" s="98">
        <v>727691</v>
      </c>
    </row>
    <row r="38" spans="1:5" ht="12.75">
      <c r="A38" s="1" t="s">
        <v>101</v>
      </c>
      <c r="D38" s="96">
        <f>SUM(D36:D37)</f>
        <v>76149580</v>
      </c>
      <c r="E38" s="96">
        <f>SUM(E36:E37)</f>
        <v>75930569</v>
      </c>
    </row>
    <row r="39" spans="4:5" ht="12.75">
      <c r="D39" s="98"/>
      <c r="E39" s="98"/>
    </row>
    <row r="40" spans="1:5" ht="12.75">
      <c r="A40" s="1" t="s">
        <v>171</v>
      </c>
      <c r="D40" s="98"/>
      <c r="E40" s="98"/>
    </row>
    <row r="41" spans="1:5" ht="12.75">
      <c r="A41" s="2" t="s">
        <v>113</v>
      </c>
      <c r="D41" s="97">
        <v>57420</v>
      </c>
      <c r="E41" s="97">
        <v>66345</v>
      </c>
    </row>
    <row r="42" spans="4:5" ht="12.75">
      <c r="D42" s="98"/>
      <c r="E42" s="98"/>
    </row>
    <row r="43" spans="1:5" ht="12.75">
      <c r="A43" s="1" t="s">
        <v>16</v>
      </c>
      <c r="D43" s="95"/>
      <c r="E43" s="95"/>
    </row>
    <row r="44" spans="1:5" ht="12.75">
      <c r="A44" s="2" t="s">
        <v>17</v>
      </c>
      <c r="D44" s="95">
        <v>53276503</v>
      </c>
      <c r="E44" s="95">
        <v>45374457</v>
      </c>
    </row>
    <row r="45" spans="1:5" ht="12.75">
      <c r="A45" s="2" t="s">
        <v>18</v>
      </c>
      <c r="D45" s="95">
        <v>14937294</v>
      </c>
      <c r="E45" s="95">
        <v>13549841</v>
      </c>
    </row>
    <row r="46" spans="1:5" ht="12.75">
      <c r="A46" s="2" t="s">
        <v>19</v>
      </c>
      <c r="C46" s="27">
        <v>22</v>
      </c>
      <c r="D46" s="95">
        <f>'Notes-B'!H153</f>
        <v>8344736</v>
      </c>
      <c r="E46" s="95">
        <v>12610782</v>
      </c>
    </row>
    <row r="47" spans="1:5" ht="12.75">
      <c r="A47" s="2" t="s">
        <v>20</v>
      </c>
      <c r="D47" s="97">
        <v>295789</v>
      </c>
      <c r="E47" s="97">
        <v>119395</v>
      </c>
    </row>
    <row r="48" spans="4:5" ht="12.75">
      <c r="D48" s="95">
        <f>SUM(D44:D47)</f>
        <v>76854322</v>
      </c>
      <c r="E48" s="95">
        <f>SUM(E44:E47)</f>
        <v>71654475</v>
      </c>
    </row>
    <row r="49" spans="1:5" ht="12.75">
      <c r="A49" s="1" t="s">
        <v>91</v>
      </c>
      <c r="D49" s="96">
        <f>D41+D48</f>
        <v>76911742</v>
      </c>
      <c r="E49" s="96">
        <f>E41+E48</f>
        <v>71720820</v>
      </c>
    </row>
    <row r="50" spans="1:5" ht="13.5" thickBot="1">
      <c r="A50" s="1" t="s">
        <v>89</v>
      </c>
      <c r="D50" s="126">
        <f>D38+D49</f>
        <v>153061322</v>
      </c>
      <c r="E50" s="126">
        <f>E38+E49</f>
        <v>147651389</v>
      </c>
    </row>
    <row r="51" spans="1:5" ht="12.75">
      <c r="A51" s="1"/>
      <c r="D51" s="98"/>
      <c r="E51" s="98"/>
    </row>
    <row r="52" spans="1:5" ht="12.75">
      <c r="A52" s="1"/>
      <c r="D52" s="98"/>
      <c r="E52" s="98"/>
    </row>
    <row r="53" spans="1:5" ht="12.75">
      <c r="A53" s="1"/>
      <c r="D53" s="98"/>
      <c r="E53" s="98"/>
    </row>
    <row r="54" spans="1:5" ht="12.75">
      <c r="A54" s="1"/>
      <c r="D54" s="98"/>
      <c r="E54" s="98"/>
    </row>
    <row r="55" spans="1:5" ht="12.75">
      <c r="A55" s="1"/>
      <c r="D55" s="48"/>
      <c r="E55" s="48"/>
    </row>
    <row r="56" spans="4:5" ht="12.75">
      <c r="D56" s="48"/>
      <c r="E56" s="48"/>
    </row>
    <row r="57" spans="4:5" ht="12.75">
      <c r="D57" s="48"/>
      <c r="E57" s="48"/>
    </row>
    <row r="58" spans="4:5" ht="12.75">
      <c r="D58" s="48"/>
      <c r="E58" s="48"/>
    </row>
  </sheetData>
  <sheetProtection/>
  <printOptions horizontalCentered="1"/>
  <pageMargins left="0.7480314960629921" right="0.5905511811023623" top="0.984251968503937" bottom="0.5905511811023623" header="0.5118110236220472" footer="0.5118110236220472"/>
  <pageSetup orientation="portrait" paperSize="9" r:id="rId2"/>
  <headerFooter alignWithMargins="0">
    <oddFooter>&amp;C2</oddFooter>
  </headerFooter>
  <drawing r:id="rId1"/>
</worksheet>
</file>

<file path=xl/worksheets/sheet4.xml><?xml version="1.0" encoding="utf-8"?>
<worksheet xmlns="http://schemas.openxmlformats.org/spreadsheetml/2006/main" xmlns:r="http://schemas.openxmlformats.org/officeDocument/2006/relationships">
  <dimension ref="A1:G56"/>
  <sheetViews>
    <sheetView zoomScalePageLayoutView="0" workbookViewId="0" topLeftCell="A16">
      <selection activeCell="K23" sqref="K23"/>
    </sheetView>
  </sheetViews>
  <sheetFormatPr defaultColWidth="9.140625" defaultRowHeight="12.75"/>
  <cols>
    <col min="1" max="1" width="9.140625" style="2" customWidth="1"/>
    <col min="2" max="2" width="44.421875" style="2" customWidth="1"/>
    <col min="3" max="3" width="9.421875" style="27" customWidth="1"/>
    <col min="4" max="4" width="9.28125" style="3" hidden="1" customWidth="1"/>
    <col min="5" max="5" width="15.421875" style="3" hidden="1" customWidth="1"/>
    <col min="6" max="6" width="16.28125" style="3" customWidth="1"/>
    <col min="7" max="7" width="15.140625" style="2" customWidth="1"/>
    <col min="8" max="16384" width="9.140625" style="2" customWidth="1"/>
  </cols>
  <sheetData>
    <row r="1" ht="12.75">
      <c r="A1" s="1" t="s">
        <v>0</v>
      </c>
    </row>
    <row r="2" ht="12.75">
      <c r="A2" s="2" t="s">
        <v>1</v>
      </c>
    </row>
    <row r="4" spans="1:6" s="1" customFormat="1" ht="12.75">
      <c r="A4" s="1" t="s">
        <v>9</v>
      </c>
      <c r="C4" s="37"/>
      <c r="D4" s="4"/>
      <c r="E4" s="4"/>
      <c r="F4" s="4"/>
    </row>
    <row r="5" spans="1:6" s="1" customFormat="1" ht="12.75">
      <c r="A5" s="1" t="s">
        <v>85</v>
      </c>
      <c r="C5" s="37"/>
      <c r="D5" s="4"/>
      <c r="E5" s="4"/>
      <c r="F5" s="4"/>
    </row>
    <row r="6" spans="1:7" s="1" customFormat="1" ht="12.75">
      <c r="A6" s="2" t="s">
        <v>2</v>
      </c>
      <c r="C6" s="37"/>
      <c r="D6" s="4"/>
      <c r="E6" s="4"/>
      <c r="F6" s="46"/>
      <c r="G6" s="37"/>
    </row>
    <row r="7" spans="4:7" ht="12.75">
      <c r="D7" s="5" t="s">
        <v>47</v>
      </c>
      <c r="E7" s="5" t="s">
        <v>47</v>
      </c>
      <c r="F7" s="5"/>
      <c r="G7" s="27" t="s">
        <v>77</v>
      </c>
    </row>
    <row r="8" spans="4:7" ht="12.75">
      <c r="D8" s="5" t="s">
        <v>45</v>
      </c>
      <c r="E8" s="5" t="s">
        <v>45</v>
      </c>
      <c r="F8" s="5" t="s">
        <v>45</v>
      </c>
      <c r="G8" s="27" t="s">
        <v>46</v>
      </c>
    </row>
    <row r="9" spans="3:7" ht="12.75">
      <c r="C9" s="27" t="s">
        <v>42</v>
      </c>
      <c r="D9" s="5" t="s">
        <v>67</v>
      </c>
      <c r="E9" s="5" t="s">
        <v>69</v>
      </c>
      <c r="F9" s="5" t="s">
        <v>84</v>
      </c>
      <c r="G9" s="27" t="s">
        <v>80</v>
      </c>
    </row>
    <row r="10" spans="4:7" ht="12.75">
      <c r="D10" s="5" t="s">
        <v>25</v>
      </c>
      <c r="E10" s="5" t="s">
        <v>25</v>
      </c>
      <c r="F10" s="5" t="s">
        <v>25</v>
      </c>
      <c r="G10" s="5" t="s">
        <v>25</v>
      </c>
    </row>
    <row r="11" spans="4:6" ht="12.75">
      <c r="D11" s="8"/>
      <c r="E11" s="8"/>
      <c r="F11" s="8"/>
    </row>
    <row r="12" spans="1:7" ht="12.75">
      <c r="A12" s="2" t="s">
        <v>10</v>
      </c>
      <c r="D12" s="3">
        <v>6287231</v>
      </c>
      <c r="E12" s="3">
        <v>6712693</v>
      </c>
      <c r="F12" s="36">
        <f>12591970-988533-444632</f>
        <v>11158805</v>
      </c>
      <c r="G12" s="36">
        <f>12848633-992914-479755</f>
        <v>11375964</v>
      </c>
    </row>
    <row r="13" spans="1:7" ht="12.75">
      <c r="A13" s="2" t="s">
        <v>86</v>
      </c>
      <c r="F13" s="36">
        <v>988533</v>
      </c>
      <c r="G13" s="36">
        <v>992914</v>
      </c>
    </row>
    <row r="14" spans="1:7" ht="12.75">
      <c r="A14" s="2" t="s">
        <v>98</v>
      </c>
      <c r="F14" s="36">
        <v>444632</v>
      </c>
      <c r="G14" s="36">
        <v>479755</v>
      </c>
    </row>
    <row r="15" spans="1:7" ht="12.75">
      <c r="A15" s="2" t="s">
        <v>74</v>
      </c>
      <c r="D15" s="3">
        <v>139121</v>
      </c>
      <c r="E15" s="3">
        <v>139121</v>
      </c>
      <c r="F15" s="36">
        <v>525045</v>
      </c>
      <c r="G15" s="36">
        <v>414149</v>
      </c>
    </row>
    <row r="16" spans="1:7" ht="12.75">
      <c r="A16" s="2" t="s">
        <v>83</v>
      </c>
      <c r="F16" s="36">
        <v>527919</v>
      </c>
      <c r="G16" s="36">
        <v>458179</v>
      </c>
    </row>
    <row r="17" spans="1:7" ht="12.75">
      <c r="A17" s="2" t="s">
        <v>40</v>
      </c>
      <c r="D17" s="3">
        <v>970000</v>
      </c>
      <c r="E17" s="3">
        <v>1000000</v>
      </c>
      <c r="F17" s="36">
        <v>1332000</v>
      </c>
      <c r="G17" s="36">
        <v>1341000</v>
      </c>
    </row>
    <row r="18" spans="6:7" ht="12.75">
      <c r="F18" s="36"/>
      <c r="G18" s="36"/>
    </row>
    <row r="19" spans="1:7" ht="12.75">
      <c r="A19" s="2" t="s">
        <v>11</v>
      </c>
      <c r="F19" s="36"/>
      <c r="G19" s="36"/>
    </row>
    <row r="20" spans="1:7" ht="12.75">
      <c r="A20" s="2" t="s">
        <v>12</v>
      </c>
      <c r="D20" s="3">
        <v>2904663</v>
      </c>
      <c r="E20" s="3">
        <v>2168835</v>
      </c>
      <c r="F20" s="36">
        <v>5407527</v>
      </c>
      <c r="G20" s="36">
        <v>5386059</v>
      </c>
    </row>
    <row r="21" spans="1:7" ht="12.75">
      <c r="A21" s="2" t="s">
        <v>13</v>
      </c>
      <c r="D21" s="3">
        <f>14168190+58610575</f>
        <v>72778765</v>
      </c>
      <c r="E21" s="3">
        <f>3468537+66150885</f>
        <v>69619422</v>
      </c>
      <c r="F21" s="36">
        <f>5445328+71782020</f>
        <v>77227348</v>
      </c>
      <c r="G21" s="36">
        <v>68274772</v>
      </c>
    </row>
    <row r="22" spans="1:7" ht="12.75">
      <c r="A22" s="2" t="s">
        <v>14</v>
      </c>
      <c r="D22" s="3">
        <v>1252119</v>
      </c>
      <c r="E22" s="3">
        <f>1136819+90000+181089</f>
        <v>1407908</v>
      </c>
      <c r="F22" s="36">
        <f>692786+465122</f>
        <v>1157908</v>
      </c>
      <c r="G22" s="36">
        <v>1656177</v>
      </c>
    </row>
    <row r="23" spans="1:7" ht="12.75">
      <c r="A23" s="2" t="s">
        <v>73</v>
      </c>
      <c r="D23" s="3">
        <v>7708450</v>
      </c>
      <c r="E23" s="3">
        <v>7618246</v>
      </c>
      <c r="F23" s="36">
        <v>5946546</v>
      </c>
      <c r="G23" s="36">
        <v>6112856</v>
      </c>
    </row>
    <row r="24" spans="1:7" ht="12.75">
      <c r="A24" s="2" t="s">
        <v>15</v>
      </c>
      <c r="D24" s="3">
        <v>2463427</v>
      </c>
      <c r="E24" s="3">
        <v>19174435</v>
      </c>
      <c r="F24" s="36">
        <v>6293643</v>
      </c>
      <c r="G24" s="36">
        <v>5243920</v>
      </c>
    </row>
    <row r="25" spans="4:7" ht="12.75">
      <c r="D25" s="9">
        <f>SUM(D20:D24)</f>
        <v>87107424</v>
      </c>
      <c r="E25" s="9">
        <f>SUM(E20:E24)</f>
        <v>99988846</v>
      </c>
      <c r="F25" s="47">
        <f>SUM(F20:F24)</f>
        <v>96032972</v>
      </c>
      <c r="G25" s="47">
        <f>SUM(G20:G24)</f>
        <v>86673784</v>
      </c>
    </row>
    <row r="26" spans="6:7" ht="12.75">
      <c r="F26" s="36"/>
      <c r="G26" s="36"/>
    </row>
    <row r="27" spans="1:7" ht="12.75">
      <c r="A27" s="2" t="s">
        <v>16</v>
      </c>
      <c r="F27" s="36"/>
      <c r="G27" s="36"/>
    </row>
    <row r="28" spans="1:7" ht="12.75">
      <c r="A28" s="2" t="s">
        <v>17</v>
      </c>
      <c r="D28" s="3">
        <f>39708627+3055518</f>
        <v>42764145</v>
      </c>
      <c r="E28" s="3">
        <v>40880605</v>
      </c>
      <c r="F28" s="36">
        <f>44610973+4586931</f>
        <v>49197904</v>
      </c>
      <c r="G28" s="36">
        <v>39835089</v>
      </c>
    </row>
    <row r="29" spans="1:7" ht="12.75">
      <c r="A29" s="2" t="s">
        <v>18</v>
      </c>
      <c r="D29" s="3">
        <f>8384266+1738663-75000</f>
        <v>10047929</v>
      </c>
      <c r="E29" s="3">
        <f>8495411+2979531+539058</f>
        <v>12014000</v>
      </c>
      <c r="F29" s="36">
        <v>3909210</v>
      </c>
      <c r="G29" s="36">
        <v>4658728</v>
      </c>
    </row>
    <row r="30" spans="1:7" ht="12.75">
      <c r="A30" s="2" t="s">
        <v>19</v>
      </c>
      <c r="C30" s="27">
        <v>25</v>
      </c>
      <c r="D30" s="3">
        <v>10905554</v>
      </c>
      <c r="E30" s="3">
        <v>8890984</v>
      </c>
      <c r="F30" s="36">
        <v>1703000</v>
      </c>
      <c r="G30" s="36">
        <v>3108818</v>
      </c>
    </row>
    <row r="31" spans="1:7" ht="12.75">
      <c r="A31" s="2" t="s">
        <v>20</v>
      </c>
      <c r="D31" s="3">
        <v>4737823</v>
      </c>
      <c r="E31" s="3">
        <v>3857702</v>
      </c>
      <c r="F31" s="36">
        <v>1373461</v>
      </c>
      <c r="G31" s="36">
        <v>1181000</v>
      </c>
    </row>
    <row r="32" spans="4:7" ht="12.75">
      <c r="D32" s="9">
        <f>SUM(D28:D31)</f>
        <v>68455451</v>
      </c>
      <c r="E32" s="9">
        <f>SUM(E28:E31)</f>
        <v>65643291</v>
      </c>
      <c r="F32" s="47">
        <f>SUM(F28:F31)</f>
        <v>56183575</v>
      </c>
      <c r="G32" s="47">
        <f>SUM(G28:G31)</f>
        <v>48783635</v>
      </c>
    </row>
    <row r="33" spans="1:7" ht="12.75">
      <c r="A33" s="2" t="s">
        <v>95</v>
      </c>
      <c r="D33" s="9">
        <f>D25-D32</f>
        <v>18651973</v>
      </c>
      <c r="E33" s="9">
        <f>E25-E32</f>
        <v>34345555</v>
      </c>
      <c r="F33" s="47">
        <f>F25-F32</f>
        <v>39849397</v>
      </c>
      <c r="G33" s="47">
        <f>G25-G32</f>
        <v>37890149</v>
      </c>
    </row>
    <row r="34" spans="4:7" ht="12.75">
      <c r="D34" s="10"/>
      <c r="E34" s="10"/>
      <c r="F34" s="48"/>
      <c r="G34" s="48"/>
    </row>
    <row r="35" spans="4:7" ht="13.5" thickBot="1">
      <c r="D35" s="7">
        <f>SUM(D12:D17)+D33</f>
        <v>26048325</v>
      </c>
      <c r="E35" s="7">
        <f>SUM(E12:E17)+E33</f>
        <v>42197369</v>
      </c>
      <c r="F35" s="49">
        <f>SUM(F12:F17)+F33</f>
        <v>54826331</v>
      </c>
      <c r="G35" s="49">
        <f>SUM(G12:G17)+G33</f>
        <v>52952110</v>
      </c>
    </row>
    <row r="36" spans="6:7" ht="13.5" thickTop="1">
      <c r="F36" s="36"/>
      <c r="G36" s="36"/>
    </row>
    <row r="37" spans="1:7" ht="12.75">
      <c r="A37" s="2" t="s">
        <v>96</v>
      </c>
      <c r="F37" s="36"/>
      <c r="G37" s="36"/>
    </row>
    <row r="38" spans="1:7" ht="12.75">
      <c r="A38" s="2" t="s">
        <v>21</v>
      </c>
      <c r="D38" s="3">
        <v>21254000</v>
      </c>
      <c r="E38" s="3">
        <v>28354000</v>
      </c>
      <c r="F38" s="36">
        <v>28354000</v>
      </c>
      <c r="G38" s="36">
        <v>28354000</v>
      </c>
    </row>
    <row r="39" spans="1:7" ht="12.75">
      <c r="A39" s="2" t="s">
        <v>70</v>
      </c>
      <c r="D39" s="3">
        <v>0</v>
      </c>
      <c r="E39" s="3">
        <v>6433824</v>
      </c>
      <c r="F39" s="36">
        <v>6406222</v>
      </c>
      <c r="G39" s="36">
        <v>6406222</v>
      </c>
    </row>
    <row r="40" spans="1:7" ht="12.75">
      <c r="A40" s="2" t="s">
        <v>97</v>
      </c>
      <c r="F40" s="36">
        <v>-85789</v>
      </c>
      <c r="G40" s="36">
        <v>83729</v>
      </c>
    </row>
    <row r="41" spans="1:7" ht="12.75">
      <c r="A41" s="2" t="s">
        <v>78</v>
      </c>
      <c r="D41" s="6">
        <v>434293</v>
      </c>
      <c r="E41" s="6">
        <v>3120474</v>
      </c>
      <c r="F41" s="50">
        <v>20151898</v>
      </c>
      <c r="G41" s="50">
        <v>18108159</v>
      </c>
    </row>
    <row r="42" spans="1:7" ht="12.75">
      <c r="A42" s="2" t="s">
        <v>79</v>
      </c>
      <c r="D42" s="3">
        <f>SUM(D38:D41)</f>
        <v>21688293</v>
      </c>
      <c r="E42" s="3">
        <f>SUM(E38:E41)</f>
        <v>37908298</v>
      </c>
      <c r="F42" s="36">
        <f>SUM(F38:F41)</f>
        <v>54826331</v>
      </c>
      <c r="G42" s="36">
        <f>SUM(G38:G41)</f>
        <v>52952110</v>
      </c>
    </row>
    <row r="43" spans="6:7" ht="13.5" thickBot="1">
      <c r="F43" s="51">
        <f>SUM(F42:F42)</f>
        <v>54826331</v>
      </c>
      <c r="G43" s="51">
        <f>SUM(G42:G42)</f>
        <v>52952110</v>
      </c>
    </row>
    <row r="44" spans="6:7" ht="13.5" thickTop="1">
      <c r="F44" s="36"/>
      <c r="G44" s="36"/>
    </row>
    <row r="45" spans="1:7" ht="12.75">
      <c r="A45" s="21"/>
      <c r="B45" s="21"/>
      <c r="C45" s="29"/>
      <c r="D45" s="10"/>
      <c r="E45" s="10"/>
      <c r="F45" s="48">
        <f>F35-F43</f>
        <v>0</v>
      </c>
      <c r="G45" s="48">
        <f>G35-G43</f>
        <v>0</v>
      </c>
    </row>
    <row r="46" spans="1:7" ht="12.75">
      <c r="A46" s="21"/>
      <c r="B46" s="21"/>
      <c r="C46" s="29"/>
      <c r="D46" s="10"/>
      <c r="E46" s="10"/>
      <c r="F46" s="48"/>
      <c r="G46" s="48"/>
    </row>
    <row r="47" spans="1:7" ht="12.75" hidden="1">
      <c r="A47" s="21"/>
      <c r="B47" s="21"/>
      <c r="C47" s="29"/>
      <c r="D47" s="10"/>
      <c r="E47" s="10"/>
      <c r="F47" s="48"/>
      <c r="G47" s="48"/>
    </row>
    <row r="48" spans="1:7" ht="12.75">
      <c r="A48" s="21"/>
      <c r="B48" s="21"/>
      <c r="C48" s="29"/>
      <c r="D48" s="10"/>
      <c r="E48" s="10"/>
      <c r="F48" s="48"/>
      <c r="G48" s="48"/>
    </row>
    <row r="49" spans="1:7" ht="12.75">
      <c r="A49" s="21"/>
      <c r="B49" s="21"/>
      <c r="C49" s="29"/>
      <c r="D49" s="10"/>
      <c r="E49" s="10"/>
      <c r="F49" s="48"/>
      <c r="G49" s="48"/>
    </row>
    <row r="50" spans="4:7" ht="12.75">
      <c r="D50" s="10"/>
      <c r="E50" s="10"/>
      <c r="F50" s="61"/>
      <c r="G50" s="10"/>
    </row>
    <row r="51" spans="4:7" ht="12.75">
      <c r="D51" s="10"/>
      <c r="E51" s="10"/>
      <c r="F51" s="10"/>
      <c r="G51" s="10"/>
    </row>
    <row r="52" spans="4:7" ht="12.75">
      <c r="D52" s="10"/>
      <c r="E52" s="10"/>
      <c r="F52" s="10"/>
      <c r="G52" s="10"/>
    </row>
    <row r="53" spans="4:7" ht="12.75">
      <c r="D53" s="10"/>
      <c r="E53" s="10"/>
      <c r="F53" s="10"/>
      <c r="G53" s="10"/>
    </row>
    <row r="54" spans="4:7" ht="12.75">
      <c r="D54" s="10"/>
      <c r="E54" s="10"/>
      <c r="F54" s="10"/>
      <c r="G54" s="10"/>
    </row>
    <row r="55" spans="4:6" ht="12.75">
      <c r="D55" s="10"/>
      <c r="E55" s="10"/>
      <c r="F55" s="10"/>
    </row>
    <row r="56" spans="4:6" ht="12.75">
      <c r="D56" s="10"/>
      <c r="E56" s="10"/>
      <c r="F56" s="10"/>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77"/>
  <sheetViews>
    <sheetView tabSelected="1" view="pageBreakPreview" zoomScaleSheetLayoutView="100" zoomScalePageLayoutView="0" workbookViewId="0" topLeftCell="A20">
      <selection activeCell="A40" sqref="A40"/>
    </sheetView>
  </sheetViews>
  <sheetFormatPr defaultColWidth="9.140625" defaultRowHeight="12.75"/>
  <cols>
    <col min="1" max="1" width="0.9921875" style="0" customWidth="1"/>
    <col min="2" max="2" width="33.28125" style="0" customWidth="1"/>
    <col min="3" max="3" width="0.71875" style="0" customWidth="1"/>
    <col min="4" max="5" width="13.7109375" style="11" customWidth="1"/>
    <col min="6" max="9" width="13.7109375" style="0" customWidth="1"/>
  </cols>
  <sheetData>
    <row r="1" spans="1:5" s="2" customFormat="1" ht="12.75">
      <c r="A1" s="1" t="s">
        <v>0</v>
      </c>
      <c r="D1" s="3"/>
      <c r="E1" s="3"/>
    </row>
    <row r="2" spans="1:5" s="2" customFormat="1" ht="12.75">
      <c r="A2" s="2" t="s">
        <v>1</v>
      </c>
      <c r="D2" s="3"/>
      <c r="E2" s="3"/>
    </row>
    <row r="3" spans="4:5" s="2" customFormat="1" ht="12.75">
      <c r="D3" s="3"/>
      <c r="E3" s="3"/>
    </row>
    <row r="4" spans="1:5" s="1" customFormat="1" ht="12.75">
      <c r="A4" s="1" t="s">
        <v>22</v>
      </c>
      <c r="D4" s="4"/>
      <c r="E4" s="4"/>
    </row>
    <row r="5" spans="1:5" s="1" customFormat="1" ht="12.75">
      <c r="A5" s="1" t="s">
        <v>249</v>
      </c>
      <c r="D5" s="4"/>
      <c r="E5" s="4"/>
    </row>
    <row r="6" spans="1:5" s="2" customFormat="1" ht="12.75">
      <c r="A6" s="2" t="s">
        <v>2</v>
      </c>
      <c r="D6" s="3"/>
      <c r="E6" s="3"/>
    </row>
    <row r="7" spans="4:5" s="2" customFormat="1" ht="12.75">
      <c r="D7" s="3"/>
      <c r="E7" s="3"/>
    </row>
    <row r="8" spans="2:7" s="2" customFormat="1" ht="12.75">
      <c r="B8" s="32"/>
      <c r="C8" s="32"/>
      <c r="D8" s="150" t="s">
        <v>108</v>
      </c>
      <c r="E8" s="150"/>
      <c r="F8" s="150"/>
      <c r="G8" s="150"/>
    </row>
    <row r="9" spans="2:7" ht="12.75">
      <c r="B9" s="65"/>
      <c r="C9" s="65"/>
      <c r="D9" s="66"/>
      <c r="E9" s="66"/>
      <c r="F9" s="65"/>
      <c r="G9" s="65"/>
    </row>
    <row r="10" spans="2:7" ht="12.75">
      <c r="B10" s="65"/>
      <c r="C10" s="65"/>
      <c r="D10" s="66"/>
      <c r="E10" s="102" t="s">
        <v>191</v>
      </c>
      <c r="F10" s="102" t="s">
        <v>159</v>
      </c>
      <c r="G10" s="85"/>
    </row>
    <row r="11" spans="2:7" ht="12.75">
      <c r="B11" s="65"/>
      <c r="C11" s="65"/>
      <c r="D11" s="66"/>
      <c r="E11" s="102" t="s">
        <v>159</v>
      </c>
      <c r="F11" s="102" t="s">
        <v>81</v>
      </c>
      <c r="G11" s="85"/>
    </row>
    <row r="12" spans="2:7" ht="12.75">
      <c r="B12" s="65"/>
      <c r="C12" s="65"/>
      <c r="D12" s="66"/>
      <c r="E12" s="102" t="s">
        <v>81</v>
      </c>
      <c r="G12" s="85"/>
    </row>
    <row r="13" spans="2:7" ht="12.75">
      <c r="B13" s="65"/>
      <c r="C13" s="65"/>
      <c r="D13" s="66"/>
      <c r="E13" s="102"/>
      <c r="F13" s="102"/>
      <c r="G13" s="85"/>
    </row>
    <row r="14" spans="2:9" ht="12.75">
      <c r="B14" s="65"/>
      <c r="C14" s="65"/>
      <c r="D14" s="66"/>
      <c r="E14" s="85" t="s">
        <v>156</v>
      </c>
      <c r="F14" s="65"/>
      <c r="G14" s="65"/>
      <c r="H14" s="37"/>
      <c r="I14" s="37"/>
    </row>
    <row r="15" spans="2:9" ht="12.75">
      <c r="B15" s="65"/>
      <c r="C15" s="65"/>
      <c r="D15" s="66"/>
      <c r="E15" s="46" t="s">
        <v>157</v>
      </c>
      <c r="F15" s="65"/>
      <c r="G15" s="65"/>
      <c r="H15" s="37"/>
      <c r="I15" s="37"/>
    </row>
    <row r="16" spans="4:9" ht="12.75">
      <c r="D16" s="46" t="s">
        <v>23</v>
      </c>
      <c r="E16" s="46" t="s">
        <v>158</v>
      </c>
      <c r="F16" s="37" t="s">
        <v>106</v>
      </c>
      <c r="G16" s="37"/>
      <c r="H16" s="37" t="s">
        <v>109</v>
      </c>
      <c r="I16" s="37" t="s">
        <v>110</v>
      </c>
    </row>
    <row r="17" spans="3:9" ht="12.75">
      <c r="C17" s="12"/>
      <c r="D17" s="46" t="s">
        <v>65</v>
      </c>
      <c r="E17" s="46" t="s">
        <v>81</v>
      </c>
      <c r="F17" s="37" t="s">
        <v>187</v>
      </c>
      <c r="G17" s="37" t="s">
        <v>24</v>
      </c>
      <c r="H17" s="37" t="s">
        <v>188</v>
      </c>
      <c r="I17" s="37" t="s">
        <v>111</v>
      </c>
    </row>
    <row r="18" spans="4:9" ht="12.75">
      <c r="D18" s="46" t="s">
        <v>25</v>
      </c>
      <c r="E18" s="46" t="s">
        <v>25</v>
      </c>
      <c r="F18" s="37" t="s">
        <v>25</v>
      </c>
      <c r="G18" s="37" t="s">
        <v>25</v>
      </c>
      <c r="H18" s="37" t="s">
        <v>25</v>
      </c>
      <c r="I18" s="37" t="s">
        <v>25</v>
      </c>
    </row>
    <row r="20" spans="1:9" ht="12.75">
      <c r="A20" t="s">
        <v>120</v>
      </c>
      <c r="D20" s="106">
        <v>63490690</v>
      </c>
      <c r="E20" s="103">
        <v>143993</v>
      </c>
      <c r="F20" s="103">
        <v>17092864</v>
      </c>
      <c r="G20" s="104">
        <f>SUM(D20:F20)</f>
        <v>80727547</v>
      </c>
      <c r="H20" s="103">
        <v>820375</v>
      </c>
      <c r="I20" s="104">
        <f>G20+H20</f>
        <v>81547922</v>
      </c>
    </row>
    <row r="21" spans="4:9" ht="12.75">
      <c r="D21" s="103"/>
      <c r="E21" s="103"/>
      <c r="F21" s="103"/>
      <c r="G21" s="104"/>
      <c r="H21" s="104"/>
      <c r="I21" s="104"/>
    </row>
    <row r="22" spans="1:9" ht="12.75">
      <c r="A22" t="s">
        <v>82</v>
      </c>
      <c r="D22" s="103">
        <v>0</v>
      </c>
      <c r="E22" s="95">
        <v>1541397</v>
      </c>
      <c r="F22" s="103">
        <v>0</v>
      </c>
      <c r="G22" s="104">
        <f>SUM(D22:F22)</f>
        <v>1541397</v>
      </c>
      <c r="H22" s="106"/>
      <c r="I22" s="107">
        <f>G22+H22</f>
        <v>1541397</v>
      </c>
    </row>
    <row r="23" spans="4:9" ht="12.75">
      <c r="D23" s="103"/>
      <c r="E23" s="95"/>
      <c r="F23" s="103"/>
      <c r="G23" s="104"/>
      <c r="H23" s="103"/>
      <c r="I23" s="107"/>
    </row>
    <row r="24" spans="1:9" ht="12.75">
      <c r="A24" t="s">
        <v>150</v>
      </c>
      <c r="D24" s="103"/>
      <c r="E24" s="95"/>
      <c r="F24" s="103"/>
      <c r="G24" s="104"/>
      <c r="I24" s="107"/>
    </row>
    <row r="25" spans="2:9" ht="12.75">
      <c r="B25" t="s">
        <v>160</v>
      </c>
      <c r="D25" s="103">
        <v>0</v>
      </c>
      <c r="E25" s="95">
        <v>0</v>
      </c>
      <c r="F25" s="103">
        <v>0</v>
      </c>
      <c r="G25" s="104">
        <v>0</v>
      </c>
      <c r="H25" s="103">
        <v>177731</v>
      </c>
      <c r="I25" s="107">
        <f>G25+H25</f>
        <v>177731</v>
      </c>
    </row>
    <row r="26" spans="4:9" ht="12.75">
      <c r="D26" s="103"/>
      <c r="E26" s="103"/>
      <c r="F26" s="103"/>
      <c r="G26" s="104"/>
      <c r="H26" s="103"/>
      <c r="I26" s="104"/>
    </row>
    <row r="27" spans="1:9" ht="12.75">
      <c r="A27" t="s">
        <v>206</v>
      </c>
      <c r="D27" s="103">
        <v>0</v>
      </c>
      <c r="E27" s="103">
        <v>0</v>
      </c>
      <c r="F27" s="87">
        <f>PL!H40</f>
        <v>-3183163</v>
      </c>
      <c r="G27" s="104">
        <f>SUM(D27:F27)</f>
        <v>-3183163</v>
      </c>
      <c r="H27" s="89">
        <f>PL!H42</f>
        <v>-161697</v>
      </c>
      <c r="I27" s="104">
        <f>G27+H27</f>
        <v>-3344860</v>
      </c>
    </row>
    <row r="28" spans="4:9" ht="13.5" customHeight="1">
      <c r="D28" s="103"/>
      <c r="E28" s="103"/>
      <c r="F28" s="103"/>
      <c r="G28" s="104"/>
      <c r="H28" s="104"/>
      <c r="I28" s="104"/>
    </row>
    <row r="29" spans="1:9" ht="13.5" customHeight="1" thickBot="1">
      <c r="A29" t="s">
        <v>251</v>
      </c>
      <c r="D29" s="127">
        <f aca="true" t="shared" si="0" ref="D29:I29">SUM(D20:D28)</f>
        <v>63490690</v>
      </c>
      <c r="E29" s="127">
        <f t="shared" si="0"/>
        <v>1685390</v>
      </c>
      <c r="F29" s="127">
        <f t="shared" si="0"/>
        <v>13909701</v>
      </c>
      <c r="G29" s="127">
        <f t="shared" si="0"/>
        <v>79085781</v>
      </c>
      <c r="H29" s="128">
        <f t="shared" si="0"/>
        <v>836409</v>
      </c>
      <c r="I29" s="128">
        <f t="shared" si="0"/>
        <v>79922190</v>
      </c>
    </row>
    <row r="30" spans="4:9" ht="13.5" customHeight="1">
      <c r="D30" s="105"/>
      <c r="E30" s="105"/>
      <c r="F30" s="105"/>
      <c r="G30" s="105"/>
      <c r="H30" s="104"/>
      <c r="I30" s="104"/>
    </row>
    <row r="31" spans="4:9" ht="13.5" customHeight="1">
      <c r="D31" s="105"/>
      <c r="E31" s="105"/>
      <c r="F31" s="105"/>
      <c r="G31" s="105"/>
      <c r="H31" s="104"/>
      <c r="I31" s="104"/>
    </row>
    <row r="32" spans="4:9" ht="12.75">
      <c r="D32" s="103"/>
      <c r="E32" s="103"/>
      <c r="F32" s="104"/>
      <c r="G32" s="104"/>
      <c r="H32" s="104"/>
      <c r="I32" s="104"/>
    </row>
    <row r="33" spans="1:9" ht="12.75">
      <c r="A33" t="s">
        <v>186</v>
      </c>
      <c r="D33" s="106">
        <v>63490690</v>
      </c>
      <c r="E33" s="103">
        <v>1879609</v>
      </c>
      <c r="F33" s="103">
        <v>9832579</v>
      </c>
      <c r="G33" s="104">
        <f>SUM(D33:F33)</f>
        <v>75202878</v>
      </c>
      <c r="H33" s="103">
        <v>727691</v>
      </c>
      <c r="I33" s="104">
        <f>G33+H33</f>
        <v>75930569</v>
      </c>
    </row>
    <row r="34" spans="4:9" ht="12.75">
      <c r="D34" s="103"/>
      <c r="E34" s="103"/>
      <c r="F34" s="103"/>
      <c r="G34" s="104"/>
      <c r="H34" s="104"/>
      <c r="I34" s="104"/>
    </row>
    <row r="35" spans="1:9" ht="12.75">
      <c r="A35" t="s">
        <v>82</v>
      </c>
      <c r="D35" s="103">
        <v>0</v>
      </c>
      <c r="E35" s="95">
        <f>E41-E33</f>
        <v>-66989</v>
      </c>
      <c r="F35" s="103">
        <v>0</v>
      </c>
      <c r="G35" s="104">
        <f>SUM(D35:F35)</f>
        <v>-66989</v>
      </c>
      <c r="H35" s="106">
        <v>0</v>
      </c>
      <c r="I35" s="104">
        <f>G35+H35</f>
        <v>-66989</v>
      </c>
    </row>
    <row r="36" spans="4:9" ht="12.75">
      <c r="D36" s="103"/>
      <c r="E36" s="95"/>
      <c r="F36" s="103"/>
      <c r="G36" s="104"/>
      <c r="H36" s="103"/>
      <c r="I36" s="107"/>
    </row>
    <row r="37" spans="1:9" ht="12.75">
      <c r="A37" t="s">
        <v>252</v>
      </c>
      <c r="D37" s="103">
        <v>0</v>
      </c>
      <c r="E37" s="95">
        <v>0</v>
      </c>
      <c r="F37" s="103">
        <v>0</v>
      </c>
      <c r="G37" s="104">
        <v>0</v>
      </c>
      <c r="H37" s="103">
        <v>-52048</v>
      </c>
      <c r="I37" s="107">
        <f>G37+H37</f>
        <v>-52048</v>
      </c>
    </row>
    <row r="38" spans="4:9" ht="12.75">
      <c r="D38" s="103"/>
      <c r="E38" s="95"/>
      <c r="F38" s="103"/>
      <c r="G38" s="104"/>
      <c r="H38" s="103"/>
      <c r="I38" s="107"/>
    </row>
    <row r="39" spans="1:9" ht="12.75">
      <c r="A39" t="s">
        <v>308</v>
      </c>
      <c r="D39" s="103">
        <v>0</v>
      </c>
      <c r="E39" s="103">
        <v>0</v>
      </c>
      <c r="F39" s="87">
        <f>PL!G40</f>
        <v>-135429</v>
      </c>
      <c r="G39" s="104">
        <f>SUM(D39:F39)</f>
        <v>-135429</v>
      </c>
      <c r="H39" s="89">
        <f>PL!G42</f>
        <v>473477</v>
      </c>
      <c r="I39" s="104">
        <f>G39+H39</f>
        <v>338048</v>
      </c>
    </row>
    <row r="40" spans="4:9" ht="12.75">
      <c r="D40" s="103"/>
      <c r="E40" s="103"/>
      <c r="F40" s="87"/>
      <c r="G40" s="104"/>
      <c r="H40" s="104"/>
      <c r="I40" s="104"/>
    </row>
    <row r="41" spans="1:9" ht="13.5" thickBot="1">
      <c r="A41" t="s">
        <v>250</v>
      </c>
      <c r="D41" s="127">
        <f aca="true" t="shared" si="1" ref="D41:I41">SUM(D33:D40)</f>
        <v>63490690</v>
      </c>
      <c r="E41" s="126">
        <v>1812620</v>
      </c>
      <c r="F41" s="129">
        <f t="shared" si="1"/>
        <v>9697150</v>
      </c>
      <c r="G41" s="127">
        <f t="shared" si="1"/>
        <v>75000460</v>
      </c>
      <c r="H41" s="127">
        <f t="shared" si="1"/>
        <v>1149120</v>
      </c>
      <c r="I41" s="127">
        <f t="shared" si="1"/>
        <v>76149580</v>
      </c>
    </row>
    <row r="42" spans="4:9" ht="12.75">
      <c r="D42" s="103"/>
      <c r="E42" s="103"/>
      <c r="F42" s="104"/>
      <c r="G42" s="104"/>
      <c r="H42" s="104"/>
      <c r="I42" s="104"/>
    </row>
    <row r="43" spans="4:9" ht="12.75">
      <c r="D43" s="103"/>
      <c r="E43" s="103"/>
      <c r="F43" s="104"/>
      <c r="G43" s="104"/>
      <c r="H43" s="104"/>
      <c r="I43" s="104"/>
    </row>
    <row r="44" spans="4:9" ht="12.75">
      <c r="D44" s="103"/>
      <c r="E44" s="103"/>
      <c r="F44" s="104"/>
      <c r="G44" s="104"/>
      <c r="H44" s="104"/>
      <c r="I44" s="104"/>
    </row>
    <row r="45" spans="4:9" ht="12.75">
      <c r="D45" s="103"/>
      <c r="E45" s="103"/>
      <c r="F45" s="104"/>
      <c r="G45" s="104"/>
      <c r="H45" s="104"/>
      <c r="I45" s="104"/>
    </row>
    <row r="46" spans="4:9" ht="12.75">
      <c r="D46" s="103"/>
      <c r="E46" s="103"/>
      <c r="F46" s="104"/>
      <c r="G46" s="104"/>
      <c r="H46" s="104"/>
      <c r="I46" s="104"/>
    </row>
    <row r="47" spans="4:9" ht="12.75">
      <c r="D47" s="103"/>
      <c r="E47" s="103"/>
      <c r="F47" s="104"/>
      <c r="G47" s="104"/>
      <c r="H47" s="104"/>
      <c r="I47" s="104"/>
    </row>
    <row r="48" spans="4:9" ht="12.75">
      <c r="D48" s="103"/>
      <c r="E48" s="103"/>
      <c r="F48" s="104"/>
      <c r="G48" s="104"/>
      <c r="H48" s="104"/>
      <c r="I48" s="104"/>
    </row>
    <row r="49" spans="4:9" ht="12.75">
      <c r="D49" s="103"/>
      <c r="E49" s="103"/>
      <c r="F49" s="104"/>
      <c r="G49" s="104"/>
      <c r="H49" s="104"/>
      <c r="I49" s="104"/>
    </row>
    <row r="50" spans="4:9" ht="12.75">
      <c r="D50" s="103"/>
      <c r="E50" s="103"/>
      <c r="F50" s="104"/>
      <c r="G50" s="104"/>
      <c r="H50" s="104"/>
      <c r="I50" s="104"/>
    </row>
    <row r="51" spans="4:9" ht="12.75">
      <c r="D51" s="103"/>
      <c r="E51" s="103"/>
      <c r="F51" s="104"/>
      <c r="G51" s="104"/>
      <c r="H51" s="104"/>
      <c r="I51" s="104"/>
    </row>
    <row r="52" spans="4:9" ht="12.75">
      <c r="D52" s="103"/>
      <c r="E52" s="103"/>
      <c r="F52" s="104"/>
      <c r="G52" s="104"/>
      <c r="H52" s="104"/>
      <c r="I52" s="104"/>
    </row>
    <row r="53" spans="4:9" ht="12.75">
      <c r="D53" s="103"/>
      <c r="E53" s="103"/>
      <c r="F53" s="104"/>
      <c r="G53" s="104"/>
      <c r="H53" s="104"/>
      <c r="I53" s="104"/>
    </row>
    <row r="54" spans="4:9" ht="12.75">
      <c r="D54" s="103"/>
      <c r="E54" s="103"/>
      <c r="F54" s="104"/>
      <c r="G54" s="104"/>
      <c r="H54" s="104"/>
      <c r="I54" s="104"/>
    </row>
    <row r="55" spans="4:9" ht="12.75">
      <c r="D55" s="103"/>
      <c r="E55" s="103"/>
      <c r="F55" s="104"/>
      <c r="G55" s="104"/>
      <c r="H55" s="104"/>
      <c r="I55" s="104"/>
    </row>
    <row r="56" spans="4:9" ht="12.75">
      <c r="D56" s="103"/>
      <c r="E56" s="103"/>
      <c r="F56" s="104"/>
      <c r="G56" s="104"/>
      <c r="H56" s="104"/>
      <c r="I56" s="104"/>
    </row>
    <row r="57" spans="4:9" ht="12.75">
      <c r="D57" s="103"/>
      <c r="E57" s="103"/>
      <c r="F57" s="104"/>
      <c r="G57" s="104"/>
      <c r="H57" s="104"/>
      <c r="I57" s="104"/>
    </row>
    <row r="58" spans="4:9" ht="12.75">
      <c r="D58" s="103"/>
      <c r="E58" s="103"/>
      <c r="F58" s="104"/>
      <c r="G58" s="104"/>
      <c r="H58" s="104"/>
      <c r="I58" s="104"/>
    </row>
    <row r="59" spans="4:9" ht="12.75">
      <c r="D59" s="103"/>
      <c r="E59" s="103"/>
      <c r="F59" s="104"/>
      <c r="G59" s="104"/>
      <c r="H59" s="104"/>
      <c r="I59" s="104"/>
    </row>
    <row r="60" spans="4:9" ht="12.75">
      <c r="D60" s="103"/>
      <c r="E60" s="103"/>
      <c r="F60" s="104"/>
      <c r="G60" s="104"/>
      <c r="H60" s="104"/>
      <c r="I60" s="104"/>
    </row>
    <row r="61" spans="4:9" ht="12.75">
      <c r="D61" s="103"/>
      <c r="E61" s="103"/>
      <c r="F61" s="104"/>
      <c r="G61" s="104"/>
      <c r="H61" s="104"/>
      <c r="I61" s="104"/>
    </row>
    <row r="62" spans="4:9" ht="12.75">
      <c r="D62" s="103"/>
      <c r="E62" s="103"/>
      <c r="F62" s="104"/>
      <c r="G62" s="104"/>
      <c r="H62" s="104"/>
      <c r="I62" s="104"/>
    </row>
    <row r="63" spans="4:9" ht="12.75">
      <c r="D63" s="103"/>
      <c r="E63" s="103"/>
      <c r="F63" s="104"/>
      <c r="G63" s="104"/>
      <c r="H63" s="104"/>
      <c r="I63" s="104"/>
    </row>
    <row r="64" spans="4:9" ht="12.75">
      <c r="D64" s="103"/>
      <c r="E64" s="103"/>
      <c r="F64" s="104"/>
      <c r="G64" s="104"/>
      <c r="H64" s="104"/>
      <c r="I64" s="104"/>
    </row>
    <row r="65" spans="4:9" ht="12.75">
      <c r="D65" s="103"/>
      <c r="E65" s="103"/>
      <c r="F65" s="104"/>
      <c r="G65" s="104"/>
      <c r="H65" s="104"/>
      <c r="I65" s="104"/>
    </row>
    <row r="66" spans="4:9" ht="12.75">
      <c r="D66" s="103"/>
      <c r="E66" s="103"/>
      <c r="F66" s="104"/>
      <c r="G66" s="104"/>
      <c r="H66" s="104"/>
      <c r="I66" s="104"/>
    </row>
    <row r="67" spans="4:9" ht="12.75">
      <c r="D67" s="103"/>
      <c r="E67" s="103"/>
      <c r="F67" s="104"/>
      <c r="G67" s="104"/>
      <c r="H67" s="104"/>
      <c r="I67" s="104"/>
    </row>
    <row r="68" spans="4:9" ht="12.75">
      <c r="D68" s="103"/>
      <c r="E68" s="103"/>
      <c r="F68" s="104"/>
      <c r="G68" s="104"/>
      <c r="H68" s="104"/>
      <c r="I68" s="104"/>
    </row>
    <row r="69" spans="4:9" ht="12.75">
      <c r="D69" s="103"/>
      <c r="E69" s="103"/>
      <c r="F69" s="104"/>
      <c r="G69" s="104"/>
      <c r="H69" s="104"/>
      <c r="I69" s="104"/>
    </row>
    <row r="70" spans="4:9" ht="12.75">
      <c r="D70" s="103"/>
      <c r="E70" s="103"/>
      <c r="F70" s="104"/>
      <c r="G70" s="104"/>
      <c r="H70" s="104"/>
      <c r="I70" s="104"/>
    </row>
    <row r="71" spans="4:9" ht="12.75">
      <c r="D71" s="103"/>
      <c r="E71" s="103"/>
      <c r="F71" s="104"/>
      <c r="G71" s="104"/>
      <c r="H71" s="104"/>
      <c r="I71" s="104"/>
    </row>
    <row r="72" spans="4:9" ht="12.75">
      <c r="D72" s="103"/>
      <c r="E72" s="103"/>
      <c r="F72" s="104"/>
      <c r="G72" s="104"/>
      <c r="H72" s="104"/>
      <c r="I72" s="104"/>
    </row>
    <row r="73" spans="4:9" ht="12.75">
      <c r="D73" s="103"/>
      <c r="E73" s="103"/>
      <c r="F73" s="104"/>
      <c r="G73" s="104"/>
      <c r="H73" s="104"/>
      <c r="I73" s="104"/>
    </row>
    <row r="74" spans="4:9" ht="12.75">
      <c r="D74" s="103"/>
      <c r="E74" s="103"/>
      <c r="F74" s="104"/>
      <c r="G74" s="104"/>
      <c r="H74" s="104"/>
      <c r="I74" s="104"/>
    </row>
    <row r="75" spans="4:9" ht="12.75">
      <c r="D75" s="103"/>
      <c r="E75" s="103"/>
      <c r="F75" s="104"/>
      <c r="G75" s="104"/>
      <c r="H75" s="104"/>
      <c r="I75" s="104"/>
    </row>
    <row r="76" spans="4:9" ht="12.75">
      <c r="D76" s="103"/>
      <c r="E76" s="103"/>
      <c r="F76" s="104"/>
      <c r="G76" s="104"/>
      <c r="H76" s="104"/>
      <c r="I76" s="104"/>
    </row>
    <row r="77" spans="4:9" ht="12.75">
      <c r="D77" s="103"/>
      <c r="E77" s="103"/>
      <c r="F77" s="104"/>
      <c r="G77" s="104"/>
      <c r="H77" s="104"/>
      <c r="I77" s="104"/>
    </row>
  </sheetData>
  <sheetProtection/>
  <mergeCells count="1">
    <mergeCell ref="D8:G8"/>
  </mergeCells>
  <printOptions horizontalCentered="1"/>
  <pageMargins left="0.7480314960629921" right="0.5905511811023623" top="0.984251968503937" bottom="0.5905511811023623" header="0.5118110236220472" footer="0.5118110236220472"/>
  <pageSetup orientation="portrait" paperSize="9" scale="76" r:id="rId2"/>
  <headerFooter alignWithMargins="0">
    <oddFooter>&amp;C3</oddFooter>
  </headerFooter>
  <drawing r:id="rId1"/>
</worksheet>
</file>

<file path=xl/worksheets/sheet6.xml><?xml version="1.0" encoding="utf-8"?>
<worksheet xmlns="http://schemas.openxmlformats.org/spreadsheetml/2006/main" xmlns:r="http://schemas.openxmlformats.org/officeDocument/2006/relationships">
  <dimension ref="A1:E33"/>
  <sheetViews>
    <sheetView view="pageBreakPreview" zoomScaleSheetLayoutView="100" zoomScalePageLayoutView="0" workbookViewId="0" topLeftCell="A7">
      <selection activeCell="C31" sqref="C31"/>
    </sheetView>
  </sheetViews>
  <sheetFormatPr defaultColWidth="9.140625" defaultRowHeight="12.75"/>
  <cols>
    <col min="1" max="1" width="9.140625" style="2" customWidth="1"/>
    <col min="2" max="2" width="50.57421875" style="2" customWidth="1"/>
    <col min="3" max="3" width="14.421875" style="3" customWidth="1"/>
    <col min="4" max="4" width="1.28515625" style="3" customWidth="1"/>
    <col min="5" max="5" width="14.7109375" style="3" customWidth="1"/>
    <col min="6" max="16384" width="9.140625" style="2" customWidth="1"/>
  </cols>
  <sheetData>
    <row r="1" ht="12.75">
      <c r="A1" s="1" t="s">
        <v>0</v>
      </c>
    </row>
    <row r="2" ht="12.75">
      <c r="A2" s="2" t="s">
        <v>1</v>
      </c>
    </row>
    <row r="4" spans="1:5" s="1" customFormat="1" ht="12.75">
      <c r="A4" s="1" t="s">
        <v>26</v>
      </c>
      <c r="C4" s="4"/>
      <c r="D4" s="4"/>
      <c r="E4" s="4"/>
    </row>
    <row r="5" spans="1:5" s="1" customFormat="1" ht="12.75">
      <c r="A5" s="1" t="str">
        <f>Equity!A5</f>
        <v>FOR THE NINE-MONTH PERIOD ENDED 30 SEPTEMBER 2009</v>
      </c>
      <c r="C5" s="4"/>
      <c r="D5" s="4"/>
      <c r="E5" s="4"/>
    </row>
    <row r="6" ht="12.75">
      <c r="A6" s="2" t="s">
        <v>2</v>
      </c>
    </row>
    <row r="7" spans="3:5" ht="12.75">
      <c r="C7" s="149" t="s">
        <v>253</v>
      </c>
      <c r="D7" s="149"/>
      <c r="E7" s="149"/>
    </row>
    <row r="8" spans="3:5" ht="12.75">
      <c r="C8" s="46" t="str">
        <f>PL!G9</f>
        <v>30.09.2009</v>
      </c>
      <c r="D8" s="46"/>
      <c r="E8" s="46" t="str">
        <f>PL!H9</f>
        <v>30.09.2008</v>
      </c>
    </row>
    <row r="9" spans="3:5" ht="12.75">
      <c r="C9" s="46"/>
      <c r="D9" s="46"/>
      <c r="E9" s="46"/>
    </row>
    <row r="10" spans="3:5" ht="12.75">
      <c r="C10" s="46" t="s">
        <v>25</v>
      </c>
      <c r="D10" s="46"/>
      <c r="E10" s="46" t="s">
        <v>25</v>
      </c>
    </row>
    <row r="11" spans="3:5" ht="12.75">
      <c r="C11" s="5"/>
      <c r="D11" s="5"/>
      <c r="E11" s="5"/>
    </row>
    <row r="12" spans="1:5" ht="12.75">
      <c r="A12" s="2" t="s">
        <v>210</v>
      </c>
      <c r="C12" s="3">
        <v>8461653</v>
      </c>
      <c r="E12" s="3">
        <v>-1825231</v>
      </c>
    </row>
    <row r="14" spans="1:5" ht="12.75">
      <c r="A14" s="2" t="s">
        <v>208</v>
      </c>
      <c r="C14" s="3">
        <v>-1678067</v>
      </c>
      <c r="E14" s="3">
        <v>-356270</v>
      </c>
    </row>
    <row r="16" spans="1:5" ht="12.75">
      <c r="A16" s="2" t="s">
        <v>211</v>
      </c>
      <c r="C16" s="6">
        <v>-5028562</v>
      </c>
      <c r="E16" s="6">
        <v>4448200</v>
      </c>
    </row>
    <row r="18" spans="1:5" ht="12.75">
      <c r="A18" s="2" t="s">
        <v>35</v>
      </c>
      <c r="C18" s="3">
        <f>SUM(C12:C16)</f>
        <v>1755024</v>
      </c>
      <c r="E18" s="3">
        <f>SUM(E12:E16)</f>
        <v>2266699</v>
      </c>
    </row>
    <row r="20" spans="1:5" ht="12.75">
      <c r="A20" s="2" t="s">
        <v>174</v>
      </c>
      <c r="C20" s="3">
        <v>-46705</v>
      </c>
      <c r="E20" s="3">
        <v>-115425</v>
      </c>
    </row>
    <row r="22" spans="1:5" ht="12.75">
      <c r="A22" s="2" t="s">
        <v>202</v>
      </c>
      <c r="C22" s="3">
        <v>931543</v>
      </c>
      <c r="E22" s="3">
        <v>-605530</v>
      </c>
    </row>
    <row r="24" spans="1:5" ht="13.5" thickBot="1">
      <c r="A24" s="2" t="s">
        <v>203</v>
      </c>
      <c r="C24" s="143">
        <f>SUM(C18:C22)</f>
        <v>2639862</v>
      </c>
      <c r="E24" s="130">
        <f>SUM(E18:E22)</f>
        <v>1545744</v>
      </c>
    </row>
    <row r="27" ht="12.75">
      <c r="A27" s="2" t="s">
        <v>104</v>
      </c>
    </row>
    <row r="29" spans="1:5" ht="12.75">
      <c r="A29" s="2" t="s">
        <v>38</v>
      </c>
      <c r="C29" s="3">
        <f>'BS'!D27</f>
        <v>4787976</v>
      </c>
      <c r="E29" s="3">
        <v>3409341</v>
      </c>
    </row>
    <row r="31" spans="1:5" ht="12.75">
      <c r="A31" s="2" t="s">
        <v>244</v>
      </c>
      <c r="C31" s="10">
        <f>-'Notes-B'!H151</f>
        <v>-2148114</v>
      </c>
      <c r="D31" s="10"/>
      <c r="E31" s="10">
        <v>-1863597</v>
      </c>
    </row>
    <row r="32" spans="3:5" ht="12.75">
      <c r="C32" s="10"/>
      <c r="D32" s="10"/>
      <c r="E32" s="10"/>
    </row>
    <row r="33" spans="3:5" ht="13.5" thickBot="1">
      <c r="C33" s="143">
        <f>C31+C29</f>
        <v>2639862</v>
      </c>
      <c r="E33" s="130">
        <f>SUM(E29:E32)</f>
        <v>1545744</v>
      </c>
    </row>
  </sheetData>
  <sheetProtection/>
  <mergeCells count="1">
    <mergeCell ref="C7:E7"/>
  </mergeCells>
  <printOptions horizontalCentered="1"/>
  <pageMargins left="0.7480314960629921" right="0.5905511811023623" top="0.984251968503937" bottom="0.5905511811023623" header="0.5118110236220472" footer="0.5118110236220472"/>
  <pageSetup horizontalDpi="600" verticalDpi="600" orientation="portrait" paperSize="9" r:id="rId2"/>
  <headerFooter alignWithMargins="0">
    <oddFooter>&amp;C4</oddFooter>
  </headerFooter>
  <drawing r:id="rId1"/>
</worksheet>
</file>

<file path=xl/worksheets/sheet7.xml><?xml version="1.0" encoding="utf-8"?>
<worksheet xmlns="http://schemas.openxmlformats.org/spreadsheetml/2006/main" xmlns:r="http://schemas.openxmlformats.org/officeDocument/2006/relationships">
  <dimension ref="A1:L204"/>
  <sheetViews>
    <sheetView view="pageBreakPreview" zoomScaleSheetLayoutView="100" zoomScalePageLayoutView="0" workbookViewId="0" topLeftCell="A109">
      <selection activeCell="H128" sqref="H128"/>
    </sheetView>
  </sheetViews>
  <sheetFormatPr defaultColWidth="8.8515625" defaultRowHeight="12.75"/>
  <cols>
    <col min="1" max="1" width="4.140625" style="18" customWidth="1"/>
    <col min="2" max="3" width="5.00390625" style="13" customWidth="1"/>
    <col min="4" max="4" width="11.421875" style="13" customWidth="1"/>
    <col min="5" max="5" width="4.421875" style="13" customWidth="1"/>
    <col min="6" max="6" width="15.8515625" style="13" customWidth="1"/>
    <col min="7" max="7" width="14.7109375" style="13" customWidth="1"/>
    <col min="8" max="8" width="16.00390625" style="14" customWidth="1"/>
    <col min="9" max="9" width="15.7109375" style="14" customWidth="1"/>
    <col min="10" max="10" width="11.28125" style="43" bestFit="1" customWidth="1"/>
    <col min="11" max="11" width="8.8515625" style="14" customWidth="1"/>
    <col min="12" max="12" width="12.57421875" style="14" customWidth="1"/>
    <col min="13" max="13" width="11.7109375" style="14" customWidth="1"/>
    <col min="14" max="16384" width="8.8515625" style="14" customWidth="1"/>
  </cols>
  <sheetData>
    <row r="1" spans="1:10" s="2" customFormat="1" ht="12.75">
      <c r="A1" s="18" t="s">
        <v>0</v>
      </c>
      <c r="E1" s="3"/>
      <c r="F1" s="3"/>
      <c r="G1" s="3"/>
      <c r="J1" s="21"/>
    </row>
    <row r="2" spans="1:10" s="2" customFormat="1" ht="12.75">
      <c r="A2" s="22" t="s">
        <v>1</v>
      </c>
      <c r="E2" s="3"/>
      <c r="F2" s="3"/>
      <c r="G2" s="3"/>
      <c r="J2" s="21"/>
    </row>
    <row r="3" spans="1:7" ht="12.75">
      <c r="A3" s="23"/>
      <c r="B3" s="17"/>
      <c r="C3" s="17"/>
      <c r="D3" s="17"/>
      <c r="E3" s="17"/>
      <c r="F3" s="17"/>
      <c r="G3" s="17"/>
    </row>
    <row r="4" ht="12.75"/>
    <row r="5" spans="2:4" ht="12.75">
      <c r="B5" s="15"/>
      <c r="C5" s="15"/>
      <c r="D5" s="15"/>
    </row>
    <row r="6" spans="2:4" ht="12.75">
      <c r="B6" s="19"/>
      <c r="C6" s="19"/>
      <c r="D6" s="19"/>
    </row>
    <row r="7" ht="12.75"/>
    <row r="8" spans="1:4" ht="12.75">
      <c r="A8" s="38" t="s">
        <v>49</v>
      </c>
      <c r="B8" s="15" t="s">
        <v>27</v>
      </c>
      <c r="C8" s="15"/>
      <c r="D8" s="15"/>
    </row>
    <row r="9" spans="2:4" ht="12.75">
      <c r="B9" s="15"/>
      <c r="C9" s="15"/>
      <c r="D9" s="15"/>
    </row>
    <row r="10" spans="2:4" ht="12.75">
      <c r="B10" s="15"/>
      <c r="C10" s="15"/>
      <c r="D10" s="15"/>
    </row>
    <row r="11" spans="2:4" ht="12.75">
      <c r="B11" s="15"/>
      <c r="C11" s="15"/>
      <c r="D11" s="15"/>
    </row>
    <row r="12" spans="2:4" ht="12.75">
      <c r="B12" s="15"/>
      <c r="C12" s="15"/>
      <c r="D12" s="15"/>
    </row>
    <row r="13" spans="2:4" ht="12.75">
      <c r="B13" s="15"/>
      <c r="C13" s="15"/>
      <c r="D13" s="15"/>
    </row>
    <row r="14" spans="2:4" ht="12.75">
      <c r="B14" s="15"/>
      <c r="C14" s="15"/>
      <c r="D14" s="15"/>
    </row>
    <row r="15" spans="2:4" ht="12.75">
      <c r="B15" s="15"/>
      <c r="C15" s="15"/>
      <c r="D15" s="15"/>
    </row>
    <row r="16" spans="2:4" ht="12.75">
      <c r="B16" s="15"/>
      <c r="C16" s="15"/>
      <c r="D16" s="15"/>
    </row>
    <row r="17" spans="2:4" ht="12.75">
      <c r="B17" s="15"/>
      <c r="C17" s="15"/>
      <c r="D17" s="15"/>
    </row>
    <row r="18" spans="2:4" ht="13.5" customHeight="1">
      <c r="B18" s="15"/>
      <c r="C18" s="15"/>
      <c r="D18" s="15"/>
    </row>
    <row r="19" spans="1:4" ht="12.75">
      <c r="A19" s="38" t="s">
        <v>48</v>
      </c>
      <c r="B19" s="15" t="s">
        <v>92</v>
      </c>
      <c r="C19" s="15"/>
      <c r="D19" s="15"/>
    </row>
    <row r="20" spans="2:4" ht="12.75">
      <c r="B20" s="15"/>
      <c r="C20" s="15"/>
      <c r="D20" s="15"/>
    </row>
    <row r="21" spans="2:4" ht="12.75">
      <c r="B21" s="15"/>
      <c r="C21" s="15"/>
      <c r="D21" s="15"/>
    </row>
    <row r="22" spans="2:11" ht="12.75">
      <c r="B22" s="15"/>
      <c r="C22" s="15"/>
      <c r="D22" s="15"/>
      <c r="K22" s="78" t="s">
        <v>161</v>
      </c>
    </row>
    <row r="23" spans="2:11" ht="12.75">
      <c r="B23" s="15"/>
      <c r="C23" s="15"/>
      <c r="D23" s="15"/>
      <c r="K23" s="78"/>
    </row>
    <row r="24" spans="2:11" ht="12.75">
      <c r="B24" s="15"/>
      <c r="C24" s="15"/>
      <c r="D24" s="15"/>
      <c r="K24" s="78"/>
    </row>
    <row r="25" spans="2:11" ht="12.75">
      <c r="B25" s="15"/>
      <c r="C25" s="15"/>
      <c r="D25" s="15"/>
      <c r="K25" s="78"/>
    </row>
    <row r="26" spans="2:11" ht="12.75">
      <c r="B26" s="15"/>
      <c r="C26" s="15"/>
      <c r="D26" s="15"/>
      <c r="K26" s="78"/>
    </row>
    <row r="27" spans="2:9" ht="12.75">
      <c r="B27" s="15"/>
      <c r="C27" s="15"/>
      <c r="D27" s="15"/>
      <c r="I27" s="72" t="s">
        <v>212</v>
      </c>
    </row>
    <row r="28" spans="2:9" ht="12.75">
      <c r="B28" s="15"/>
      <c r="C28" s="15"/>
      <c r="D28" s="15"/>
      <c r="I28" s="72" t="s">
        <v>213</v>
      </c>
    </row>
    <row r="29" spans="2:9" ht="12.75">
      <c r="B29" s="15"/>
      <c r="C29" s="15"/>
      <c r="D29" s="15"/>
      <c r="I29" s="72" t="s">
        <v>214</v>
      </c>
    </row>
    <row r="30" spans="2:9" ht="12.75">
      <c r="B30" s="15"/>
      <c r="C30" s="15"/>
      <c r="D30" s="15"/>
      <c r="I30" s="72"/>
    </row>
    <row r="31" spans="2:12" ht="12.75">
      <c r="B31" s="110" t="s">
        <v>201</v>
      </c>
      <c r="C31" s="110">
        <v>4</v>
      </c>
      <c r="D31" s="110"/>
      <c r="E31" s="112" t="s">
        <v>192</v>
      </c>
      <c r="F31" s="112"/>
      <c r="G31" s="112"/>
      <c r="H31" s="112"/>
      <c r="I31" s="131" t="s">
        <v>215</v>
      </c>
      <c r="J31" s="112"/>
      <c r="K31" s="108"/>
      <c r="L31" s="113"/>
    </row>
    <row r="32" spans="2:12" ht="12.75">
      <c r="B32" s="110" t="s">
        <v>201</v>
      </c>
      <c r="C32" s="110">
        <v>7</v>
      </c>
      <c r="D32" s="110"/>
      <c r="E32" s="112" t="s">
        <v>193</v>
      </c>
      <c r="F32" s="112"/>
      <c r="G32" s="112"/>
      <c r="H32" s="112"/>
      <c r="I32" s="131" t="s">
        <v>215</v>
      </c>
      <c r="J32" s="112"/>
      <c r="K32" s="108"/>
      <c r="L32" s="113"/>
    </row>
    <row r="33" spans="2:12" ht="12.75">
      <c r="B33" s="111" t="s">
        <v>201</v>
      </c>
      <c r="C33" s="111">
        <v>101</v>
      </c>
      <c r="D33" s="111"/>
      <c r="E33" s="115" t="s">
        <v>300</v>
      </c>
      <c r="F33" s="115"/>
      <c r="G33" s="115"/>
      <c r="H33" s="115"/>
      <c r="I33" s="131" t="s">
        <v>215</v>
      </c>
      <c r="J33" s="115"/>
      <c r="K33" s="109"/>
      <c r="L33" s="114"/>
    </row>
    <row r="34" spans="2:12" ht="12.75">
      <c r="B34" s="111" t="s">
        <v>201</v>
      </c>
      <c r="C34" s="111">
        <v>123</v>
      </c>
      <c r="D34" s="111"/>
      <c r="E34" s="115" t="s">
        <v>225</v>
      </c>
      <c r="F34" s="115"/>
      <c r="G34" s="115"/>
      <c r="H34" s="115"/>
      <c r="I34" s="131" t="s">
        <v>215</v>
      </c>
      <c r="J34" s="115"/>
      <c r="K34" s="109"/>
      <c r="L34" s="114"/>
    </row>
    <row r="35" spans="2:12" ht="14.25" customHeight="1">
      <c r="B35" s="111" t="s">
        <v>201</v>
      </c>
      <c r="C35" s="111">
        <v>139</v>
      </c>
      <c r="D35" s="111"/>
      <c r="E35" s="115" t="s">
        <v>195</v>
      </c>
      <c r="F35" s="115"/>
      <c r="G35" s="115"/>
      <c r="H35" s="115"/>
      <c r="I35" s="131" t="s">
        <v>215</v>
      </c>
      <c r="J35" s="115"/>
      <c r="K35" s="109"/>
      <c r="L35" s="114"/>
    </row>
    <row r="36" spans="2:12" ht="14.25" customHeight="1">
      <c r="B36" s="135" t="s">
        <v>226</v>
      </c>
      <c r="C36" s="135"/>
      <c r="D36" s="111"/>
      <c r="E36" s="115" t="s">
        <v>227</v>
      </c>
      <c r="F36" s="115"/>
      <c r="G36" s="115"/>
      <c r="H36" s="115"/>
      <c r="I36" s="131" t="s">
        <v>215</v>
      </c>
      <c r="J36" s="115"/>
      <c r="K36" s="109"/>
      <c r="L36" s="114"/>
    </row>
    <row r="37" spans="2:12" ht="14.25" customHeight="1">
      <c r="B37" s="135" t="s">
        <v>228</v>
      </c>
      <c r="C37" s="111"/>
      <c r="D37" s="111"/>
      <c r="E37" s="115" t="s">
        <v>229</v>
      </c>
      <c r="F37" s="115"/>
      <c r="G37" s="115"/>
      <c r="H37" s="115"/>
      <c r="I37" s="131" t="s">
        <v>215</v>
      </c>
      <c r="J37" s="115"/>
      <c r="K37" s="109"/>
      <c r="L37" s="114"/>
    </row>
    <row r="38" spans="2:12" ht="14.25" customHeight="1">
      <c r="B38" s="135" t="s">
        <v>257</v>
      </c>
      <c r="C38" s="111"/>
      <c r="D38" s="111"/>
      <c r="E38" s="115" t="s">
        <v>258</v>
      </c>
      <c r="F38" s="115"/>
      <c r="G38" s="115"/>
      <c r="H38" s="115"/>
      <c r="I38" s="131" t="s">
        <v>215</v>
      </c>
      <c r="J38" s="115"/>
      <c r="K38" s="109"/>
      <c r="L38" s="114"/>
    </row>
    <row r="39" spans="2:12" ht="14.25" customHeight="1">
      <c r="B39" s="135"/>
      <c r="C39" s="111"/>
      <c r="D39" s="111"/>
      <c r="E39" s="115" t="s">
        <v>259</v>
      </c>
      <c r="F39" s="115"/>
      <c r="G39" s="115"/>
      <c r="H39" s="115"/>
      <c r="I39" s="131"/>
      <c r="J39" s="115"/>
      <c r="K39" s="109"/>
      <c r="L39" s="114"/>
    </row>
    <row r="40" spans="2:12" ht="14.25" customHeight="1">
      <c r="B40" s="135" t="s">
        <v>260</v>
      </c>
      <c r="C40" s="111"/>
      <c r="D40" s="111"/>
      <c r="E40" s="115" t="s">
        <v>193</v>
      </c>
      <c r="F40" s="115"/>
      <c r="G40" s="115"/>
      <c r="H40" s="115"/>
      <c r="I40" s="131" t="s">
        <v>215</v>
      </c>
      <c r="J40" s="115"/>
      <c r="K40" s="109"/>
      <c r="L40" s="114"/>
    </row>
    <row r="41" spans="2:12" ht="14.25" customHeight="1">
      <c r="B41" s="135" t="s">
        <v>261</v>
      </c>
      <c r="C41" s="111"/>
      <c r="D41" s="111"/>
      <c r="E41" s="115" t="s">
        <v>194</v>
      </c>
      <c r="F41" s="115"/>
      <c r="G41" s="115"/>
      <c r="H41" s="115"/>
      <c r="I41" s="131" t="s">
        <v>215</v>
      </c>
      <c r="J41" s="115"/>
      <c r="K41" s="109"/>
      <c r="L41" s="114"/>
    </row>
    <row r="42" spans="2:12" ht="14.25" customHeight="1">
      <c r="B42" s="135" t="s">
        <v>262</v>
      </c>
      <c r="C42" s="111"/>
      <c r="D42" s="111"/>
      <c r="E42" s="115" t="s">
        <v>263</v>
      </c>
      <c r="F42" s="115"/>
      <c r="G42" s="115"/>
      <c r="H42" s="115"/>
      <c r="I42" s="131" t="s">
        <v>215</v>
      </c>
      <c r="J42" s="115"/>
      <c r="K42" s="109"/>
      <c r="L42" s="114"/>
    </row>
    <row r="43" spans="2:12" ht="14.25" customHeight="1">
      <c r="B43" s="135" t="s">
        <v>264</v>
      </c>
      <c r="C43" s="111"/>
      <c r="D43" s="111"/>
      <c r="E43" s="115" t="s">
        <v>265</v>
      </c>
      <c r="F43" s="115"/>
      <c r="G43" s="115"/>
      <c r="H43" s="115"/>
      <c r="I43" s="131" t="s">
        <v>215</v>
      </c>
      <c r="J43" s="115"/>
      <c r="K43" s="109"/>
      <c r="L43" s="114"/>
    </row>
    <row r="44" spans="2:12" ht="14.25" customHeight="1">
      <c r="B44" s="135"/>
      <c r="C44" s="111"/>
      <c r="D44" s="111"/>
      <c r="E44" s="115" t="s">
        <v>266</v>
      </c>
      <c r="F44" s="115"/>
      <c r="G44" s="115"/>
      <c r="H44" s="115"/>
      <c r="I44" s="131"/>
      <c r="J44" s="115"/>
      <c r="K44" s="109"/>
      <c r="L44" s="114"/>
    </row>
    <row r="45" spans="2:12" ht="14.25" customHeight="1">
      <c r="B45" s="135" t="s">
        <v>267</v>
      </c>
      <c r="C45" s="111"/>
      <c r="D45" s="111"/>
      <c r="E45" s="115" t="s">
        <v>268</v>
      </c>
      <c r="F45" s="115"/>
      <c r="G45" s="115"/>
      <c r="H45" s="115"/>
      <c r="I45" s="131" t="s">
        <v>215</v>
      </c>
      <c r="J45" s="115"/>
      <c r="K45" s="109"/>
      <c r="L45" s="114"/>
    </row>
    <row r="46" spans="2:12" ht="14.25" customHeight="1">
      <c r="B46" s="135" t="s">
        <v>270</v>
      </c>
      <c r="C46" s="111"/>
      <c r="D46" s="111"/>
      <c r="E46" s="115" t="s">
        <v>275</v>
      </c>
      <c r="F46" s="115"/>
      <c r="G46" s="115"/>
      <c r="H46" s="115"/>
      <c r="I46" s="131" t="s">
        <v>215</v>
      </c>
      <c r="J46" s="115"/>
      <c r="K46" s="109"/>
      <c r="L46" s="114"/>
    </row>
    <row r="47" spans="2:12" ht="14.25" customHeight="1">
      <c r="B47" s="135" t="s">
        <v>271</v>
      </c>
      <c r="C47" s="111"/>
      <c r="D47" s="111"/>
      <c r="E47" s="115" t="s">
        <v>276</v>
      </c>
      <c r="F47" s="115"/>
      <c r="G47" s="115"/>
      <c r="H47" s="115"/>
      <c r="I47" s="131" t="s">
        <v>215</v>
      </c>
      <c r="J47" s="115"/>
      <c r="K47" s="109"/>
      <c r="L47" s="114"/>
    </row>
    <row r="48" spans="2:12" ht="14.25" customHeight="1">
      <c r="B48" s="135" t="s">
        <v>272</v>
      </c>
      <c r="C48" s="111"/>
      <c r="D48" s="111"/>
      <c r="E48" s="115" t="s">
        <v>3</v>
      </c>
      <c r="F48" s="115"/>
      <c r="G48" s="115"/>
      <c r="H48" s="115"/>
      <c r="I48" s="131" t="s">
        <v>215</v>
      </c>
      <c r="J48" s="115"/>
      <c r="K48" s="109"/>
      <c r="L48" s="114"/>
    </row>
    <row r="49" spans="2:12" ht="14.25" customHeight="1">
      <c r="B49" s="135" t="s">
        <v>273</v>
      </c>
      <c r="C49" s="111"/>
      <c r="D49" s="111"/>
      <c r="E49" s="115" t="s">
        <v>277</v>
      </c>
      <c r="F49" s="115"/>
      <c r="G49" s="115"/>
      <c r="H49" s="115"/>
      <c r="I49" s="131" t="s">
        <v>215</v>
      </c>
      <c r="J49" s="115"/>
      <c r="K49" s="109"/>
      <c r="L49" s="114"/>
    </row>
    <row r="50" spans="2:12" ht="14.25" customHeight="1">
      <c r="B50" s="135" t="s">
        <v>274</v>
      </c>
      <c r="C50" s="111"/>
      <c r="D50" s="111"/>
      <c r="E50" s="115" t="s">
        <v>278</v>
      </c>
      <c r="F50" s="115"/>
      <c r="G50" s="115"/>
      <c r="H50" s="115"/>
      <c r="I50" s="131" t="s">
        <v>215</v>
      </c>
      <c r="J50" s="115"/>
      <c r="K50" s="109"/>
      <c r="L50" s="114"/>
    </row>
    <row r="51" spans="2:12" ht="14.25" customHeight="1">
      <c r="B51" s="135"/>
      <c r="C51" s="111"/>
      <c r="D51" s="111"/>
      <c r="E51" s="115" t="s">
        <v>279</v>
      </c>
      <c r="F51" s="115"/>
      <c r="G51" s="115"/>
      <c r="H51" s="115"/>
      <c r="I51" s="131"/>
      <c r="J51" s="115"/>
      <c r="K51" s="109"/>
      <c r="L51" s="114"/>
    </row>
    <row r="52" spans="2:12" ht="14.25" customHeight="1">
      <c r="B52" s="135"/>
      <c r="C52" s="111"/>
      <c r="D52" s="111"/>
      <c r="E52" s="115"/>
      <c r="F52" s="115"/>
      <c r="G52" s="115"/>
      <c r="H52" s="115"/>
      <c r="I52" s="131"/>
      <c r="J52" s="115"/>
      <c r="K52" s="109"/>
      <c r="L52" s="114"/>
    </row>
    <row r="53" spans="1:12" ht="14.25" customHeight="1">
      <c r="A53" s="38" t="s">
        <v>48</v>
      </c>
      <c r="B53" s="15" t="s">
        <v>269</v>
      </c>
      <c r="C53" s="15"/>
      <c r="D53" s="111"/>
      <c r="E53" s="115"/>
      <c r="F53" s="115"/>
      <c r="G53" s="115"/>
      <c r="H53" s="115"/>
      <c r="I53" s="131"/>
      <c r="J53" s="115"/>
      <c r="K53" s="109"/>
      <c r="L53" s="114"/>
    </row>
    <row r="54" spans="2:12" ht="14.25" customHeight="1">
      <c r="B54" s="135"/>
      <c r="C54" s="111"/>
      <c r="D54" s="111"/>
      <c r="E54" s="115"/>
      <c r="F54" s="115"/>
      <c r="G54" s="115"/>
      <c r="H54" s="115"/>
      <c r="I54" s="131"/>
      <c r="J54" s="115"/>
      <c r="K54" s="109"/>
      <c r="L54" s="114"/>
    </row>
    <row r="55" spans="2:12" ht="14.25" customHeight="1">
      <c r="B55" s="135" t="s">
        <v>280</v>
      </c>
      <c r="C55" s="111"/>
      <c r="D55" s="111"/>
      <c r="E55" s="115" t="s">
        <v>225</v>
      </c>
      <c r="F55" s="115"/>
      <c r="G55" s="115"/>
      <c r="H55" s="115"/>
      <c r="I55" s="131" t="s">
        <v>215</v>
      </c>
      <c r="J55" s="115"/>
      <c r="K55" s="109"/>
      <c r="L55" s="114"/>
    </row>
    <row r="56" spans="2:12" ht="14.25" customHeight="1">
      <c r="B56" s="135" t="s">
        <v>230</v>
      </c>
      <c r="C56" s="111"/>
      <c r="D56" s="111"/>
      <c r="E56" s="115" t="s">
        <v>231</v>
      </c>
      <c r="F56" s="115"/>
      <c r="G56" s="115"/>
      <c r="H56" s="115"/>
      <c r="I56" s="131" t="s">
        <v>215</v>
      </c>
      <c r="J56" s="115"/>
      <c r="K56" s="109"/>
      <c r="L56" s="114"/>
    </row>
    <row r="57" spans="2:12" ht="14.25" customHeight="1">
      <c r="B57" s="111"/>
      <c r="C57" s="111"/>
      <c r="D57" s="111"/>
      <c r="E57" s="115" t="s">
        <v>232</v>
      </c>
      <c r="F57" s="115"/>
      <c r="G57" s="115"/>
      <c r="H57" s="115"/>
      <c r="I57" s="131"/>
      <c r="J57" s="115"/>
      <c r="K57" s="109"/>
      <c r="L57" s="114"/>
    </row>
    <row r="58" spans="2:12" ht="14.25" customHeight="1">
      <c r="B58" s="111"/>
      <c r="C58" s="111"/>
      <c r="D58" s="111"/>
      <c r="E58" s="115" t="s">
        <v>233</v>
      </c>
      <c r="F58" s="115"/>
      <c r="G58" s="115"/>
      <c r="H58" s="115"/>
      <c r="I58" s="131"/>
      <c r="J58" s="115"/>
      <c r="K58" s="109"/>
      <c r="L58" s="114"/>
    </row>
    <row r="59" spans="2:12" ht="14.25" customHeight="1">
      <c r="B59" s="135" t="s">
        <v>281</v>
      </c>
      <c r="C59" s="111"/>
      <c r="D59" s="111"/>
      <c r="E59" s="115" t="s">
        <v>282</v>
      </c>
      <c r="F59" s="115"/>
      <c r="G59" s="115"/>
      <c r="H59" s="115"/>
      <c r="I59" s="131" t="s">
        <v>215</v>
      </c>
      <c r="J59" s="115"/>
      <c r="K59" s="109"/>
      <c r="L59" s="114"/>
    </row>
    <row r="60" spans="2:12" ht="14.25" customHeight="1">
      <c r="B60" s="135" t="s">
        <v>284</v>
      </c>
      <c r="C60" s="111"/>
      <c r="D60" s="111"/>
      <c r="E60" s="115" t="s">
        <v>283</v>
      </c>
      <c r="F60" s="115"/>
      <c r="G60" s="115"/>
      <c r="H60" s="115"/>
      <c r="I60" s="131" t="s">
        <v>215</v>
      </c>
      <c r="J60" s="115"/>
      <c r="K60" s="109"/>
      <c r="L60" s="114"/>
    </row>
    <row r="61" spans="2:12" ht="14.25" customHeight="1">
      <c r="B61" s="135" t="s">
        <v>285</v>
      </c>
      <c r="C61" s="111"/>
      <c r="D61" s="111"/>
      <c r="E61" s="115" t="s">
        <v>286</v>
      </c>
      <c r="F61" s="115"/>
      <c r="G61" s="115"/>
      <c r="H61" s="115"/>
      <c r="I61" s="131" t="s">
        <v>215</v>
      </c>
      <c r="J61" s="115"/>
      <c r="K61" s="109"/>
      <c r="L61" s="114"/>
    </row>
    <row r="62" spans="2:12" ht="14.25" customHeight="1">
      <c r="B62" s="135" t="s">
        <v>287</v>
      </c>
      <c r="C62" s="111"/>
      <c r="D62" s="111"/>
      <c r="E62" s="115" t="s">
        <v>288</v>
      </c>
      <c r="F62" s="115"/>
      <c r="G62" s="115"/>
      <c r="H62" s="115"/>
      <c r="I62" s="131" t="s">
        <v>215</v>
      </c>
      <c r="J62" s="115"/>
      <c r="K62" s="109"/>
      <c r="L62" s="114"/>
    </row>
    <row r="63" spans="2:12" ht="14.25" customHeight="1">
      <c r="B63" s="135" t="s">
        <v>289</v>
      </c>
      <c r="C63" s="111"/>
      <c r="D63" s="111"/>
      <c r="E63" s="115" t="s">
        <v>290</v>
      </c>
      <c r="F63" s="115"/>
      <c r="G63" s="115"/>
      <c r="H63" s="115"/>
      <c r="I63" s="131" t="s">
        <v>215</v>
      </c>
      <c r="J63" s="115"/>
      <c r="K63" s="109"/>
      <c r="L63" s="114"/>
    </row>
    <row r="64" spans="2:12" ht="14.25" customHeight="1">
      <c r="B64" s="135" t="s">
        <v>291</v>
      </c>
      <c r="C64" s="111"/>
      <c r="D64" s="111"/>
      <c r="E64" s="115" t="s">
        <v>295</v>
      </c>
      <c r="F64" s="115"/>
      <c r="G64" s="115"/>
      <c r="H64" s="115"/>
      <c r="I64" s="131" t="s">
        <v>215</v>
      </c>
      <c r="J64" s="115"/>
      <c r="K64" s="109"/>
      <c r="L64" s="114"/>
    </row>
    <row r="65" spans="2:12" ht="14.25" customHeight="1">
      <c r="B65" s="135" t="s">
        <v>292</v>
      </c>
      <c r="C65" s="111"/>
      <c r="D65" s="111"/>
      <c r="E65" s="115" t="s">
        <v>296</v>
      </c>
      <c r="F65" s="115"/>
      <c r="G65" s="115"/>
      <c r="H65" s="115"/>
      <c r="I65" s="131" t="s">
        <v>215</v>
      </c>
      <c r="J65" s="115"/>
      <c r="K65" s="109"/>
      <c r="L65" s="114"/>
    </row>
    <row r="66" spans="2:12" ht="14.25" customHeight="1">
      <c r="B66" s="135" t="s">
        <v>293</v>
      </c>
      <c r="C66" s="111"/>
      <c r="D66" s="111"/>
      <c r="E66" s="115" t="s">
        <v>195</v>
      </c>
      <c r="F66" s="115"/>
      <c r="G66" s="115"/>
      <c r="H66" s="115"/>
      <c r="I66" s="131" t="s">
        <v>215</v>
      </c>
      <c r="J66" s="115"/>
      <c r="K66" s="109"/>
      <c r="L66" s="114"/>
    </row>
    <row r="67" spans="2:12" ht="14.25" customHeight="1">
      <c r="B67" s="135" t="s">
        <v>294</v>
      </c>
      <c r="C67" s="111"/>
      <c r="D67" s="111"/>
      <c r="E67" s="115" t="s">
        <v>297</v>
      </c>
      <c r="F67" s="115"/>
      <c r="G67" s="115"/>
      <c r="H67" s="115"/>
      <c r="I67" s="131" t="s">
        <v>215</v>
      </c>
      <c r="J67" s="115"/>
      <c r="K67" s="109"/>
      <c r="L67" s="114"/>
    </row>
    <row r="68" spans="2:12" ht="12.75">
      <c r="B68" s="112" t="s">
        <v>196</v>
      </c>
      <c r="C68" s="112"/>
      <c r="D68" s="112"/>
      <c r="E68" s="112" t="s">
        <v>198</v>
      </c>
      <c r="F68" s="112"/>
      <c r="G68" s="112"/>
      <c r="H68" s="112"/>
      <c r="I68" s="131" t="s">
        <v>215</v>
      </c>
      <c r="J68" s="112"/>
      <c r="K68" s="112"/>
      <c r="L68" s="112"/>
    </row>
    <row r="69" spans="2:12" ht="12.75">
      <c r="B69" s="112" t="s">
        <v>197</v>
      </c>
      <c r="C69" s="112"/>
      <c r="D69" s="112"/>
      <c r="E69" s="112" t="s">
        <v>199</v>
      </c>
      <c r="F69" s="112"/>
      <c r="G69" s="112"/>
      <c r="H69" s="112"/>
      <c r="I69" s="131" t="s">
        <v>215</v>
      </c>
      <c r="J69" s="112"/>
      <c r="K69" s="112"/>
      <c r="L69" s="112"/>
    </row>
    <row r="70" spans="2:12" ht="12.75">
      <c r="B70" s="112" t="s">
        <v>234</v>
      </c>
      <c r="C70" s="112"/>
      <c r="D70" s="112"/>
      <c r="E70" s="112" t="s">
        <v>237</v>
      </c>
      <c r="F70" s="112"/>
      <c r="G70" s="112"/>
      <c r="H70" s="112"/>
      <c r="I70" s="131" t="s">
        <v>215</v>
      </c>
      <c r="J70" s="112"/>
      <c r="K70" s="112"/>
      <c r="L70" s="112"/>
    </row>
    <row r="71" spans="2:12" ht="12.75">
      <c r="B71" s="112" t="s">
        <v>235</v>
      </c>
      <c r="C71" s="112"/>
      <c r="D71" s="112"/>
      <c r="E71" s="112" t="s">
        <v>238</v>
      </c>
      <c r="F71" s="112"/>
      <c r="G71" s="112"/>
      <c r="H71" s="112"/>
      <c r="I71" s="131" t="s">
        <v>215</v>
      </c>
      <c r="J71" s="112"/>
      <c r="K71" s="112"/>
      <c r="L71" s="112"/>
    </row>
    <row r="72" spans="2:12" ht="12.75">
      <c r="B72" s="112" t="s">
        <v>236</v>
      </c>
      <c r="C72" s="112"/>
      <c r="D72" s="112"/>
      <c r="E72" s="112" t="s">
        <v>240</v>
      </c>
      <c r="F72" s="112"/>
      <c r="G72" s="112"/>
      <c r="H72" s="112"/>
      <c r="I72" s="131" t="s">
        <v>215</v>
      </c>
      <c r="J72" s="112"/>
      <c r="K72" s="112"/>
      <c r="L72" s="112"/>
    </row>
    <row r="73" spans="2:12" ht="12.75">
      <c r="B73" s="112"/>
      <c r="C73" s="112"/>
      <c r="D73" s="112"/>
      <c r="E73" s="112" t="s">
        <v>239</v>
      </c>
      <c r="F73" s="112"/>
      <c r="G73" s="112"/>
      <c r="H73" s="112"/>
      <c r="I73" s="131"/>
      <c r="J73" s="112"/>
      <c r="K73" s="112"/>
      <c r="L73" s="112"/>
    </row>
    <row r="74" spans="2:12" ht="12.75">
      <c r="B74" s="135" t="s">
        <v>298</v>
      </c>
      <c r="C74" s="112"/>
      <c r="D74" s="112"/>
      <c r="E74" s="112" t="s">
        <v>198</v>
      </c>
      <c r="F74" s="112"/>
      <c r="G74" s="112"/>
      <c r="H74" s="112"/>
      <c r="I74" s="131" t="s">
        <v>215</v>
      </c>
      <c r="J74" s="112"/>
      <c r="K74" s="112"/>
      <c r="L74" s="112"/>
    </row>
    <row r="75" spans="2:12" ht="12.75">
      <c r="B75" s="112" t="s">
        <v>299</v>
      </c>
      <c r="C75" s="112"/>
      <c r="D75" s="112"/>
      <c r="E75" s="112"/>
      <c r="F75" s="112"/>
      <c r="G75" s="112"/>
      <c r="H75" s="112"/>
      <c r="I75" s="131"/>
      <c r="J75" s="112"/>
      <c r="K75" s="112"/>
      <c r="L75" s="112"/>
    </row>
    <row r="76" spans="2:12" ht="12.75">
      <c r="B76" s="112"/>
      <c r="C76" s="112"/>
      <c r="D76" s="112"/>
      <c r="E76" s="112"/>
      <c r="F76" s="112"/>
      <c r="G76" s="112"/>
      <c r="H76" s="112"/>
      <c r="I76" s="131"/>
      <c r="J76" s="112"/>
      <c r="K76" s="112"/>
      <c r="L76" s="112"/>
    </row>
    <row r="77" spans="2:12" ht="12.75">
      <c r="B77" s="112"/>
      <c r="C77" s="112"/>
      <c r="D77" s="112"/>
      <c r="E77" s="112"/>
      <c r="F77" s="112"/>
      <c r="G77" s="112"/>
      <c r="H77" s="112"/>
      <c r="I77" s="112"/>
      <c r="J77" s="112"/>
      <c r="K77" s="112"/>
      <c r="L77" s="112"/>
    </row>
    <row r="78" spans="2:4" ht="12.75">
      <c r="B78" s="15"/>
      <c r="C78" s="15"/>
      <c r="D78" s="15"/>
    </row>
    <row r="79" spans="2:4" ht="12.75">
      <c r="B79" s="15"/>
      <c r="C79" s="15"/>
      <c r="D79" s="15"/>
    </row>
    <row r="80" spans="2:4" ht="12.75">
      <c r="B80" s="15"/>
      <c r="C80" s="15"/>
      <c r="D80" s="15"/>
    </row>
    <row r="81" spans="2:4" ht="12.75">
      <c r="B81" s="15"/>
      <c r="C81" s="15"/>
      <c r="D81" s="15"/>
    </row>
    <row r="82" spans="2:4" ht="12.75">
      <c r="B82" s="15"/>
      <c r="C82" s="15"/>
      <c r="D82" s="15"/>
    </row>
    <row r="83" spans="2:4" ht="12.75">
      <c r="B83" s="15"/>
      <c r="C83" s="15"/>
      <c r="D83" s="15"/>
    </row>
    <row r="84" spans="2:4" ht="12.75">
      <c r="B84" s="15"/>
      <c r="C84" s="15"/>
      <c r="D84" s="15"/>
    </row>
    <row r="85" spans="1:4" ht="12.75">
      <c r="A85" s="38" t="s">
        <v>50</v>
      </c>
      <c r="B85" s="15" t="s">
        <v>29</v>
      </c>
      <c r="C85" s="15"/>
      <c r="D85" s="15"/>
    </row>
    <row r="86" spans="2:4" ht="12.75">
      <c r="B86" s="15"/>
      <c r="C86" s="15"/>
      <c r="D86" s="15"/>
    </row>
    <row r="87" ht="12.75"/>
    <row r="88" ht="12.75"/>
    <row r="89" ht="12.75"/>
    <row r="90" spans="1:4" ht="12.75">
      <c r="A90" s="39" t="s">
        <v>51</v>
      </c>
      <c r="B90" s="15" t="s">
        <v>30</v>
      </c>
      <c r="C90" s="15"/>
      <c r="D90" s="15"/>
    </row>
    <row r="91" spans="2:4" ht="12.75">
      <c r="B91" s="15"/>
      <c r="C91" s="15"/>
      <c r="D91" s="15"/>
    </row>
    <row r="92" spans="1:4" ht="12.75">
      <c r="A92" s="14"/>
      <c r="B92" s="14"/>
      <c r="C92" s="14"/>
      <c r="D92" s="14"/>
    </row>
    <row r="93" spans="2:4" ht="12.75">
      <c r="B93" s="16"/>
      <c r="C93" s="16"/>
      <c r="D93" s="16"/>
    </row>
    <row r="94" spans="2:4" ht="12.75">
      <c r="B94" s="16"/>
      <c r="C94" s="16"/>
      <c r="D94" s="16"/>
    </row>
    <row r="95" spans="1:9" ht="12.75">
      <c r="A95" s="39" t="s">
        <v>52</v>
      </c>
      <c r="B95" s="20" t="s">
        <v>31</v>
      </c>
      <c r="C95" s="20"/>
      <c r="D95" s="20"/>
      <c r="E95" s="21"/>
      <c r="F95" s="21"/>
      <c r="G95" s="21"/>
      <c r="H95" s="2"/>
      <c r="I95" s="2"/>
    </row>
    <row r="96" spans="1:9" ht="12.75">
      <c r="A96" s="24"/>
      <c r="B96" s="20"/>
      <c r="C96" s="20"/>
      <c r="D96" s="20"/>
      <c r="E96" s="21"/>
      <c r="F96" s="21"/>
      <c r="G96" s="21"/>
      <c r="H96" s="21"/>
      <c r="I96" s="2"/>
    </row>
    <row r="97" spans="1:4" ht="12.75">
      <c r="A97" s="14"/>
      <c r="B97" s="14"/>
      <c r="C97" s="14"/>
      <c r="D97" s="14"/>
    </row>
    <row r="98" spans="1:4" ht="12.75">
      <c r="A98" s="14"/>
      <c r="B98" s="14"/>
      <c r="C98" s="14"/>
      <c r="D98" s="14"/>
    </row>
    <row r="99" spans="1:9" ht="12.75">
      <c r="A99" s="39" t="s">
        <v>53</v>
      </c>
      <c r="B99" s="20" t="s">
        <v>34</v>
      </c>
      <c r="C99" s="20"/>
      <c r="D99" s="20"/>
      <c r="E99" s="21"/>
      <c r="F99" s="21"/>
      <c r="G99" s="21"/>
      <c r="H99" s="2"/>
      <c r="I99" s="2"/>
    </row>
    <row r="100" spans="1:9" ht="12.75">
      <c r="A100" s="39"/>
      <c r="B100" s="20"/>
      <c r="C100" s="20"/>
      <c r="D100" s="20"/>
      <c r="E100" s="21"/>
      <c r="F100" s="21"/>
      <c r="G100" s="21"/>
      <c r="H100" s="2"/>
      <c r="I100" s="2"/>
    </row>
    <row r="101" spans="1:9" ht="12.75">
      <c r="A101" s="39"/>
      <c r="B101" s="20"/>
      <c r="C101" s="20"/>
      <c r="D101" s="20"/>
      <c r="E101" s="21"/>
      <c r="F101" s="21"/>
      <c r="G101" s="21"/>
      <c r="H101" s="2"/>
      <c r="I101" s="2"/>
    </row>
    <row r="102" spans="1:9" ht="12.75">
      <c r="A102" s="39"/>
      <c r="B102" s="20"/>
      <c r="C102" s="20"/>
      <c r="D102" s="20"/>
      <c r="E102" s="21"/>
      <c r="F102" s="21"/>
      <c r="G102" s="21"/>
      <c r="H102" s="2"/>
      <c r="I102" s="2"/>
    </row>
    <row r="103" spans="1:9" ht="12.75">
      <c r="A103" s="39"/>
      <c r="B103" s="20"/>
      <c r="C103" s="20"/>
      <c r="D103" s="20"/>
      <c r="E103" s="21"/>
      <c r="F103" s="21"/>
      <c r="G103" s="21"/>
      <c r="H103" s="2"/>
      <c r="I103" s="2"/>
    </row>
    <row r="104" spans="1:9" ht="12.75">
      <c r="A104" s="39"/>
      <c r="B104" s="20"/>
      <c r="C104" s="20"/>
      <c r="D104" s="20"/>
      <c r="E104" s="21"/>
      <c r="F104" s="21"/>
      <c r="G104" s="21"/>
      <c r="H104" s="2"/>
      <c r="I104" s="2"/>
    </row>
    <row r="105" s="2" customFormat="1" ht="12.75">
      <c r="J105" s="21"/>
    </row>
    <row r="106" spans="1:10" s="2" customFormat="1" ht="12.75">
      <c r="A106" s="39" t="s">
        <v>54</v>
      </c>
      <c r="B106" s="20" t="s">
        <v>93</v>
      </c>
      <c r="C106" s="20"/>
      <c r="D106" s="20"/>
      <c r="E106" s="21"/>
      <c r="F106" s="21"/>
      <c r="G106" s="21"/>
      <c r="J106" s="21"/>
    </row>
    <row r="107" spans="1:10" s="2" customFormat="1" ht="12.75">
      <c r="A107" s="24"/>
      <c r="B107" s="20"/>
      <c r="C107" s="20"/>
      <c r="D107" s="20"/>
      <c r="E107" s="21"/>
      <c r="F107" s="21"/>
      <c r="G107" s="21"/>
      <c r="J107" s="21"/>
    </row>
    <row r="108" spans="1:11" s="2" customFormat="1" ht="12.75">
      <c r="A108" s="24"/>
      <c r="B108" s="21"/>
      <c r="C108" s="21"/>
      <c r="D108" s="21"/>
      <c r="E108" s="21"/>
      <c r="F108" s="21"/>
      <c r="G108" s="21"/>
      <c r="J108" s="21"/>
      <c r="K108" s="64" t="s">
        <v>107</v>
      </c>
    </row>
    <row r="109" spans="1:10" s="2" customFormat="1" ht="12.75">
      <c r="A109" s="24"/>
      <c r="B109" s="20"/>
      <c r="C109" s="20"/>
      <c r="D109" s="20"/>
      <c r="E109" s="21"/>
      <c r="F109" s="21"/>
      <c r="G109" s="21"/>
      <c r="J109" s="21"/>
    </row>
    <row r="110" spans="1:10" s="2" customFormat="1" ht="12.75">
      <c r="A110" s="39" t="s">
        <v>55</v>
      </c>
      <c r="B110" s="20" t="s">
        <v>32</v>
      </c>
      <c r="C110" s="20"/>
      <c r="D110" s="20"/>
      <c r="E110" s="21"/>
      <c r="F110" s="21"/>
      <c r="G110" s="21"/>
      <c r="J110" s="21"/>
    </row>
    <row r="111" spans="1:10" s="2" customFormat="1" ht="12.75">
      <c r="A111" s="39"/>
      <c r="B111" s="20"/>
      <c r="C111" s="20"/>
      <c r="D111" s="20"/>
      <c r="E111" s="21"/>
      <c r="F111" s="21"/>
      <c r="G111" s="21"/>
      <c r="J111" s="21"/>
    </row>
    <row r="112" spans="1:10" s="2" customFormat="1" ht="12.75">
      <c r="A112" s="24"/>
      <c r="E112" s="21"/>
      <c r="F112" s="21"/>
      <c r="G112" s="21"/>
      <c r="H112" s="28"/>
      <c r="I112" s="28"/>
      <c r="J112" s="21"/>
    </row>
    <row r="113" spans="1:10" s="2" customFormat="1" ht="12.75">
      <c r="A113" s="24"/>
      <c r="B113" s="20"/>
      <c r="C113" s="20"/>
      <c r="D113" s="20"/>
      <c r="E113" s="21"/>
      <c r="F113" s="151" t="s">
        <v>41</v>
      </c>
      <c r="G113" s="151"/>
      <c r="H113" s="151" t="s">
        <v>253</v>
      </c>
      <c r="I113" s="151"/>
      <c r="J113" s="21"/>
    </row>
    <row r="114" spans="1:10" s="2" customFormat="1" ht="12.75">
      <c r="A114" s="24"/>
      <c r="B114" s="20"/>
      <c r="C114" s="20"/>
      <c r="D114" s="20"/>
      <c r="E114" s="21"/>
      <c r="F114" s="37" t="s">
        <v>246</v>
      </c>
      <c r="G114" s="63" t="s">
        <v>247</v>
      </c>
      <c r="H114" s="37" t="str">
        <f>F114</f>
        <v>30.09.2009</v>
      </c>
      <c r="I114" s="63" t="str">
        <f>G114</f>
        <v>30.09.2008</v>
      </c>
      <c r="J114" s="21"/>
    </row>
    <row r="115" spans="1:10" s="2" customFormat="1" ht="12.75">
      <c r="A115" s="24"/>
      <c r="B115" s="20"/>
      <c r="C115" s="20"/>
      <c r="D115" s="20"/>
      <c r="E115" s="21"/>
      <c r="F115" s="44" t="s">
        <v>25</v>
      </c>
      <c r="G115" s="44" t="s">
        <v>25</v>
      </c>
      <c r="H115" s="44" t="s">
        <v>25</v>
      </c>
      <c r="I115" s="44" t="s">
        <v>25</v>
      </c>
      <c r="J115" s="21"/>
    </row>
    <row r="116" spans="1:10" s="2" customFormat="1" ht="12.75">
      <c r="A116" s="24"/>
      <c r="B116" s="20" t="s">
        <v>114</v>
      </c>
      <c r="C116" s="20"/>
      <c r="D116" s="20"/>
      <c r="E116" s="21"/>
      <c r="F116" s="28"/>
      <c r="G116" s="28"/>
      <c r="H116" s="28"/>
      <c r="I116" s="28"/>
      <c r="J116" s="21"/>
    </row>
    <row r="117" spans="1:10" s="2" customFormat="1" ht="12.75">
      <c r="A117" s="24"/>
      <c r="B117" s="21" t="s">
        <v>115</v>
      </c>
      <c r="C117" s="21"/>
      <c r="D117" s="21"/>
      <c r="E117" s="21"/>
      <c r="F117" s="70">
        <f>H117-9722980-9543493</f>
        <v>14035974</v>
      </c>
      <c r="G117" s="70">
        <f>I117-(7581250-1633940+9669883)</f>
        <v>17299463</v>
      </c>
      <c r="H117" s="70">
        <v>33302447</v>
      </c>
      <c r="I117" s="70">
        <v>32916656</v>
      </c>
      <c r="J117" s="120"/>
    </row>
    <row r="118" spans="1:10" s="2" customFormat="1" ht="12.75">
      <c r="A118" s="24"/>
      <c r="B118" s="21" t="s">
        <v>116</v>
      </c>
      <c r="C118" s="21"/>
      <c r="D118" s="21"/>
      <c r="E118" s="21"/>
      <c r="F118" s="83">
        <f>H118-4399548-2751230</f>
        <v>1457410</v>
      </c>
      <c r="G118" s="83">
        <f>I118-1528365-1663810</f>
        <v>357327</v>
      </c>
      <c r="H118" s="83">
        <v>8608188</v>
      </c>
      <c r="I118" s="83">
        <v>3549502</v>
      </c>
      <c r="J118" s="120"/>
    </row>
    <row r="119" spans="1:10" s="2" customFormat="1" ht="12.75">
      <c r="A119" s="24" t="s">
        <v>100</v>
      </c>
      <c r="B119" s="21" t="s">
        <v>178</v>
      </c>
      <c r="C119" s="21"/>
      <c r="D119" s="21"/>
      <c r="E119" s="21"/>
      <c r="F119" s="67"/>
      <c r="G119" s="67"/>
      <c r="H119" s="67"/>
      <c r="I119" s="67"/>
      <c r="J119" s="21"/>
    </row>
    <row r="120" spans="1:10" s="2" customFormat="1" ht="12.75">
      <c r="A120" s="24"/>
      <c r="B120" s="25" t="s">
        <v>177</v>
      </c>
      <c r="C120" s="25"/>
      <c r="D120" s="21"/>
      <c r="E120" s="21"/>
      <c r="F120" s="67">
        <f>SUM(F117:F118)</f>
        <v>15493384</v>
      </c>
      <c r="G120" s="67">
        <f>SUM(G117:G118)</f>
        <v>17656790</v>
      </c>
      <c r="H120" s="67">
        <f>SUM(H117:H118)</f>
        <v>41910635</v>
      </c>
      <c r="I120" s="67">
        <f>SUM(I117:I118)</f>
        <v>36466158</v>
      </c>
      <c r="J120" s="21"/>
    </row>
    <row r="121" spans="1:10" s="2" customFormat="1" ht="12.75">
      <c r="A121" s="24"/>
      <c r="B121" s="21" t="s">
        <v>179</v>
      </c>
      <c r="C121" s="21"/>
      <c r="D121" s="21"/>
      <c r="E121" s="21"/>
      <c r="F121" s="70"/>
      <c r="G121" s="28"/>
      <c r="H121" s="70"/>
      <c r="I121" s="70"/>
      <c r="J121" s="120"/>
    </row>
    <row r="122" spans="1:10" s="2" customFormat="1" ht="12.75">
      <c r="A122" s="24"/>
      <c r="B122" s="25" t="s">
        <v>177</v>
      </c>
      <c r="C122" s="25"/>
      <c r="D122" s="21"/>
      <c r="E122" s="21"/>
      <c r="F122" s="70">
        <f>H122+79415+26034</f>
        <v>-33687</v>
      </c>
      <c r="G122" s="28">
        <f>I122+4173+5081</f>
        <v>-24970</v>
      </c>
      <c r="H122" s="70">
        <v>-139136</v>
      </c>
      <c r="I122" s="70">
        <v>-34224</v>
      </c>
      <c r="J122" s="21"/>
    </row>
    <row r="123" spans="1:10" s="2" customFormat="1" ht="13.5" thickBot="1">
      <c r="A123" s="24"/>
      <c r="B123" s="25" t="s">
        <v>117</v>
      </c>
      <c r="C123" s="25"/>
      <c r="D123" s="25"/>
      <c r="E123" s="21"/>
      <c r="F123" s="86">
        <f>SUM(F119:F122)</f>
        <v>15459697</v>
      </c>
      <c r="G123" s="86">
        <f>SUM(G119:G122)</f>
        <v>17631820</v>
      </c>
      <c r="H123" s="86">
        <f>SUM(H119:H122)</f>
        <v>41771499</v>
      </c>
      <c r="I123" s="86">
        <f>SUM(I119:I122)</f>
        <v>36431934</v>
      </c>
      <c r="J123" s="120"/>
    </row>
    <row r="124" spans="1:10" s="2" customFormat="1" ht="12.75">
      <c r="A124" s="24"/>
      <c r="B124" s="21"/>
      <c r="C124" s="21"/>
      <c r="D124" s="21"/>
      <c r="E124" s="21"/>
      <c r="F124" s="70"/>
      <c r="G124" s="28"/>
      <c r="H124" s="70"/>
      <c r="I124" s="28"/>
      <c r="J124" s="21"/>
    </row>
    <row r="125" spans="1:10" s="2" customFormat="1" ht="12.75">
      <c r="A125" s="24"/>
      <c r="B125" s="20" t="s">
        <v>184</v>
      </c>
      <c r="C125" s="20"/>
      <c r="D125" s="20"/>
      <c r="E125" s="21"/>
      <c r="F125" s="70"/>
      <c r="G125" s="28"/>
      <c r="H125" s="70"/>
      <c r="I125" s="28"/>
      <c r="J125" s="21"/>
    </row>
    <row r="126" spans="1:10" s="2" customFormat="1" ht="12.75">
      <c r="A126" s="24"/>
      <c r="B126" s="21" t="s">
        <v>216</v>
      </c>
      <c r="C126" s="21"/>
      <c r="D126" s="20"/>
      <c r="E126" s="21"/>
      <c r="F126" s="70"/>
      <c r="G126" s="28"/>
      <c r="H126" s="70"/>
      <c r="I126" s="28"/>
      <c r="J126" s="21"/>
    </row>
    <row r="127" spans="1:12" s="2" customFormat="1" ht="12.75">
      <c r="A127" s="24"/>
      <c r="B127" s="21" t="s">
        <v>222</v>
      </c>
      <c r="C127" s="21"/>
      <c r="D127" s="21"/>
      <c r="E127" s="21"/>
      <c r="F127" s="70">
        <f>H127+853223+133678</f>
        <v>1275650</v>
      </c>
      <c r="G127" s="28">
        <f>I127+1489194+1351732</f>
        <v>-873670</v>
      </c>
      <c r="H127" s="70">
        <v>288749</v>
      </c>
      <c r="I127" s="70">
        <v>-3714596</v>
      </c>
      <c r="J127" s="70"/>
      <c r="L127" s="70"/>
    </row>
    <row r="128" spans="1:12" s="2" customFormat="1" ht="12.75">
      <c r="A128" s="24"/>
      <c r="B128" s="21" t="s">
        <v>223</v>
      </c>
      <c r="C128" s="21"/>
      <c r="D128" s="21"/>
      <c r="E128" s="21"/>
      <c r="F128" s="70">
        <f>H128-296759+436433</f>
        <v>-533796</v>
      </c>
      <c r="G128" s="70">
        <f>I128+672823+329702</f>
        <v>-214041</v>
      </c>
      <c r="H128" s="70">
        <v>-673470</v>
      </c>
      <c r="I128" s="70">
        <v>-1216566</v>
      </c>
      <c r="J128" s="70"/>
      <c r="L128" s="70"/>
    </row>
    <row r="129" spans="1:10" s="2" customFormat="1" ht="12.75">
      <c r="A129" s="24"/>
      <c r="B129" s="21" t="s">
        <v>304</v>
      </c>
      <c r="C129" s="21"/>
      <c r="D129" s="21"/>
      <c r="E129" s="21"/>
      <c r="F129" s="70"/>
      <c r="G129" s="28"/>
      <c r="H129" s="70"/>
      <c r="I129" s="28"/>
      <c r="J129" s="120"/>
    </row>
    <row r="130" spans="1:10" s="2" customFormat="1" ht="12.75">
      <c r="A130" s="24"/>
      <c r="B130" s="21"/>
      <c r="C130" s="21" t="s">
        <v>221</v>
      </c>
      <c r="D130" s="21"/>
      <c r="E130" s="21"/>
      <c r="F130" s="70"/>
      <c r="G130" s="28"/>
      <c r="H130" s="70"/>
      <c r="I130" s="28"/>
      <c r="J130" s="120"/>
    </row>
    <row r="131" spans="1:10" s="2" customFormat="1" ht="12.75">
      <c r="A131" s="24"/>
      <c r="B131" s="21" t="s">
        <v>222</v>
      </c>
      <c r="C131" s="21"/>
      <c r="D131" s="21"/>
      <c r="E131" s="21"/>
      <c r="F131" s="70">
        <f>H131-284993-332156</f>
        <v>531118</v>
      </c>
      <c r="G131" s="28">
        <f>I131+2363-610019</f>
        <v>497657</v>
      </c>
      <c r="H131" s="70">
        <v>1148267</v>
      </c>
      <c r="I131" s="70">
        <v>1105313</v>
      </c>
      <c r="J131" s="120"/>
    </row>
    <row r="132" spans="1:10" s="2" customFormat="1" ht="12.75">
      <c r="A132" s="24"/>
      <c r="B132" s="21" t="s">
        <v>223</v>
      </c>
      <c r="C132" s="21"/>
      <c r="D132" s="21"/>
      <c r="E132" s="21"/>
      <c r="F132" s="83">
        <f>H132+42583+223269</f>
        <v>343097</v>
      </c>
      <c r="G132" s="134">
        <f>I132-167573-263522</f>
        <v>484460</v>
      </c>
      <c r="H132" s="83">
        <v>77245</v>
      </c>
      <c r="I132" s="121">
        <v>915555</v>
      </c>
      <c r="J132" s="120"/>
    </row>
    <row r="133" spans="1:10" s="2" customFormat="1" ht="12.75">
      <c r="A133" s="24"/>
      <c r="B133" s="21"/>
      <c r="C133" s="21"/>
      <c r="D133" s="21"/>
      <c r="E133" s="21"/>
      <c r="F133" s="28">
        <f>SUM(F127:F132)</f>
        <v>1616069</v>
      </c>
      <c r="G133" s="28">
        <f>SUM(G127:G132)</f>
        <v>-105594</v>
      </c>
      <c r="H133" s="28">
        <f>SUM(H127:H132)</f>
        <v>840791</v>
      </c>
      <c r="I133" s="28">
        <f>SUM(I127:I132)</f>
        <v>-2910294</v>
      </c>
      <c r="J133" s="21"/>
    </row>
    <row r="134" spans="1:10" s="2" customFormat="1" ht="12.75">
      <c r="A134" s="24"/>
      <c r="B134" s="21" t="s">
        <v>172</v>
      </c>
      <c r="C134" s="21"/>
      <c r="D134" s="21"/>
      <c r="E134" s="21"/>
      <c r="F134" s="70">
        <f>H134+155386+162450</f>
        <v>-138016</v>
      </c>
      <c r="G134" s="28">
        <f>I134+62979+180314</f>
        <v>-278293</v>
      </c>
      <c r="H134" s="70">
        <f>PL!G25</f>
        <v>-455852</v>
      </c>
      <c r="I134" s="28">
        <f>PL!H25</f>
        <v>-521586</v>
      </c>
      <c r="J134" s="120"/>
    </row>
    <row r="135" spans="1:10" s="2" customFormat="1" ht="13.5" thickBot="1">
      <c r="A135" s="24"/>
      <c r="B135" s="21" t="s">
        <v>305</v>
      </c>
      <c r="C135" s="21"/>
      <c r="D135" s="21"/>
      <c r="E135" s="21"/>
      <c r="F135" s="86">
        <f>SUM(F133:F134)</f>
        <v>1478053</v>
      </c>
      <c r="G135" s="86">
        <f>SUM(G133:G134)</f>
        <v>-383887</v>
      </c>
      <c r="H135" s="86">
        <f>SUM(H133:H134)</f>
        <v>384939</v>
      </c>
      <c r="I135" s="68">
        <f>SUM(I133:I134)</f>
        <v>-3431880</v>
      </c>
      <c r="J135" s="21"/>
    </row>
    <row r="136" spans="1:10" s="2" customFormat="1" ht="12.75">
      <c r="A136" s="24"/>
      <c r="B136" s="21"/>
      <c r="C136" s="21"/>
      <c r="D136" s="21"/>
      <c r="E136" s="21"/>
      <c r="F136" s="70"/>
      <c r="G136" s="28"/>
      <c r="H136" s="70"/>
      <c r="I136" s="28"/>
      <c r="J136" s="21"/>
    </row>
    <row r="137" spans="1:10" s="2" customFormat="1" ht="13.5" customHeight="1">
      <c r="A137" s="39" t="s">
        <v>56</v>
      </c>
      <c r="B137" s="20" t="s">
        <v>72</v>
      </c>
      <c r="C137" s="20"/>
      <c r="D137" s="20"/>
      <c r="E137" s="54"/>
      <c r="F137" s="54"/>
      <c r="G137" s="54"/>
      <c r="J137" s="21"/>
    </row>
    <row r="138" spans="1:10" s="55" customFormat="1" ht="12.75">
      <c r="A138" s="39"/>
      <c r="B138" s="20"/>
      <c r="C138" s="20"/>
      <c r="D138" s="20"/>
      <c r="E138" s="54"/>
      <c r="F138" s="54"/>
      <c r="G138" s="54"/>
      <c r="H138" s="2"/>
      <c r="I138" s="2"/>
      <c r="J138" s="54"/>
    </row>
    <row r="139" spans="1:10" s="55" customFormat="1" ht="12.75">
      <c r="A139" s="24"/>
      <c r="B139" s="20"/>
      <c r="C139" s="20"/>
      <c r="D139" s="20"/>
      <c r="E139" s="21"/>
      <c r="F139" s="21"/>
      <c r="G139" s="21"/>
      <c r="H139" s="2"/>
      <c r="I139" s="2"/>
      <c r="J139" s="54"/>
    </row>
    <row r="140" spans="1:10" s="55" customFormat="1" ht="12.75">
      <c r="A140" s="24"/>
      <c r="B140" s="20"/>
      <c r="C140" s="20"/>
      <c r="D140" s="20"/>
      <c r="E140" s="21"/>
      <c r="F140" s="21"/>
      <c r="G140" s="21"/>
      <c r="H140" s="2"/>
      <c r="I140" s="2"/>
      <c r="J140" s="54"/>
    </row>
    <row r="141" spans="1:10" s="55" customFormat="1" ht="12.75">
      <c r="A141" s="39" t="s">
        <v>57</v>
      </c>
      <c r="B141" s="20" t="s">
        <v>28</v>
      </c>
      <c r="C141" s="20"/>
      <c r="D141" s="20"/>
      <c r="E141" s="2"/>
      <c r="F141" s="2"/>
      <c r="G141" s="2"/>
      <c r="H141" s="2"/>
      <c r="I141" s="2"/>
      <c r="J141" s="54"/>
    </row>
    <row r="142" spans="1:10" s="55" customFormat="1" ht="12.75">
      <c r="A142" s="52"/>
      <c r="B142" s="53"/>
      <c r="C142" s="53"/>
      <c r="D142" s="53"/>
      <c r="E142" s="54"/>
      <c r="F142" s="54"/>
      <c r="G142" s="54"/>
      <c r="J142" s="54"/>
    </row>
    <row r="143" spans="1:10" s="55" customFormat="1" ht="12.75">
      <c r="A143" s="56"/>
      <c r="B143" s="54"/>
      <c r="C143" s="54"/>
      <c r="D143" s="54"/>
      <c r="E143" s="54"/>
      <c r="F143" s="54"/>
      <c r="G143" s="54"/>
      <c r="J143" s="54"/>
    </row>
    <row r="144" spans="1:10" s="55" customFormat="1" ht="12.75">
      <c r="A144" s="56"/>
      <c r="B144" s="54"/>
      <c r="C144" s="54"/>
      <c r="D144" s="54"/>
      <c r="E144" s="54"/>
      <c r="F144" s="54"/>
      <c r="G144" s="54"/>
      <c r="J144" s="54"/>
    </row>
    <row r="145" spans="1:10" s="55" customFormat="1" ht="12.75">
      <c r="A145" s="56"/>
      <c r="B145" s="54"/>
      <c r="C145" s="54"/>
      <c r="D145" s="54"/>
      <c r="E145" s="54"/>
      <c r="F145" s="54"/>
      <c r="G145" s="54"/>
      <c r="J145" s="54"/>
    </row>
    <row r="146" spans="1:10" s="55" customFormat="1" ht="12.75">
      <c r="A146" s="56"/>
      <c r="B146" s="24" t="s">
        <v>243</v>
      </c>
      <c r="C146" s="24"/>
      <c r="D146" s="54"/>
      <c r="E146" s="54"/>
      <c r="F146" s="54"/>
      <c r="G146" s="54"/>
      <c r="J146" s="54"/>
    </row>
    <row r="147" spans="1:10" s="55" customFormat="1" ht="12.75">
      <c r="A147" s="56"/>
      <c r="B147" s="54"/>
      <c r="C147" s="54"/>
      <c r="D147" s="54"/>
      <c r="E147" s="54"/>
      <c r="F147" s="54"/>
      <c r="G147" s="54"/>
      <c r="J147" s="54"/>
    </row>
    <row r="148" spans="1:10" s="55" customFormat="1" ht="12.75">
      <c r="A148" s="56"/>
      <c r="B148" s="54"/>
      <c r="C148" s="54"/>
      <c r="D148" s="54"/>
      <c r="E148" s="54"/>
      <c r="F148" s="54"/>
      <c r="G148" s="54"/>
      <c r="J148" s="2"/>
    </row>
    <row r="149" spans="1:10" s="55" customFormat="1" ht="12.75">
      <c r="A149" s="56"/>
      <c r="B149" s="54"/>
      <c r="C149" s="54"/>
      <c r="D149" s="54"/>
      <c r="E149" s="54"/>
      <c r="F149" s="54"/>
      <c r="G149" s="54"/>
      <c r="J149" s="22"/>
    </row>
    <row r="150" spans="1:10" s="55" customFormat="1" ht="12.75">
      <c r="A150" s="56"/>
      <c r="B150" s="54"/>
      <c r="C150" s="54"/>
      <c r="D150" s="54"/>
      <c r="E150" s="54"/>
      <c r="F150" s="54"/>
      <c r="G150" s="54"/>
      <c r="J150" s="54"/>
    </row>
    <row r="151" spans="1:10" s="32" customFormat="1" ht="12.75">
      <c r="A151" s="56"/>
      <c r="B151" s="54"/>
      <c r="C151" s="54"/>
      <c r="D151" s="54"/>
      <c r="E151" s="54"/>
      <c r="F151" s="54"/>
      <c r="G151" s="54"/>
      <c r="H151" s="55"/>
      <c r="I151" s="55"/>
      <c r="J151" s="25"/>
    </row>
    <row r="152" spans="1:10" s="32" customFormat="1" ht="12.75">
      <c r="A152" s="56"/>
      <c r="B152" s="54"/>
      <c r="C152" s="54"/>
      <c r="D152" s="54"/>
      <c r="E152" s="54"/>
      <c r="F152" s="54"/>
      <c r="G152" s="54"/>
      <c r="H152" s="55"/>
      <c r="I152" s="55"/>
      <c r="J152" s="25"/>
    </row>
    <row r="153" spans="1:10" s="32" customFormat="1" ht="12.75">
      <c r="A153" s="39" t="s">
        <v>58</v>
      </c>
      <c r="B153" s="31" t="s">
        <v>33</v>
      </c>
      <c r="C153" s="31"/>
      <c r="D153" s="31"/>
      <c r="E153" s="57"/>
      <c r="F153" s="57"/>
      <c r="G153" s="57"/>
      <c r="J153" s="25"/>
    </row>
    <row r="154" spans="1:10" s="2" customFormat="1" ht="12.75" customHeight="1">
      <c r="A154" s="59"/>
      <c r="B154" s="31"/>
      <c r="C154" s="31"/>
      <c r="D154" s="31"/>
      <c r="E154" s="57"/>
      <c r="F154" s="57"/>
      <c r="G154" s="57"/>
      <c r="H154" s="32"/>
      <c r="I154" s="32"/>
      <c r="J154" s="21"/>
    </row>
    <row r="155" spans="1:10" s="2" customFormat="1" ht="12.75">
      <c r="A155" s="59"/>
      <c r="B155" s="31"/>
      <c r="C155" s="31"/>
      <c r="D155" s="31"/>
      <c r="E155" s="57"/>
      <c r="F155" s="57"/>
      <c r="G155" s="57"/>
      <c r="H155" s="32"/>
      <c r="I155" s="32"/>
      <c r="J155" s="21"/>
    </row>
    <row r="156" spans="1:10" s="2" customFormat="1" ht="12.75">
      <c r="A156" s="59"/>
      <c r="B156" s="31"/>
      <c r="C156" s="31"/>
      <c r="D156" s="31"/>
      <c r="E156" s="57"/>
      <c r="F156" s="57"/>
      <c r="G156" s="57"/>
      <c r="H156" s="32"/>
      <c r="I156" s="32"/>
      <c r="J156" s="21"/>
    </row>
    <row r="157" spans="1:10" s="2" customFormat="1" ht="12.75">
      <c r="A157" s="59"/>
      <c r="B157" s="31"/>
      <c r="C157" s="31"/>
      <c r="D157" s="31"/>
      <c r="E157" s="57"/>
      <c r="F157" s="57"/>
      <c r="G157" s="57"/>
      <c r="H157" s="32"/>
      <c r="I157" s="32"/>
      <c r="J157" s="21"/>
    </row>
    <row r="158" spans="1:10" s="2" customFormat="1" ht="12.75">
      <c r="A158" s="59"/>
      <c r="B158" s="31"/>
      <c r="C158" s="31"/>
      <c r="D158" s="31"/>
      <c r="E158" s="57"/>
      <c r="F158" s="57"/>
      <c r="G158" s="57"/>
      <c r="H158" s="32"/>
      <c r="I158" s="32"/>
      <c r="J158" s="21"/>
    </row>
    <row r="159" spans="1:10" s="2" customFormat="1" ht="12.75">
      <c r="A159" s="59"/>
      <c r="B159" s="31"/>
      <c r="C159" s="31"/>
      <c r="D159" s="31"/>
      <c r="E159" s="57"/>
      <c r="F159" s="57"/>
      <c r="G159" s="57"/>
      <c r="H159" s="32"/>
      <c r="I159" s="32"/>
      <c r="J159" s="21"/>
    </row>
    <row r="160" spans="1:10" s="2" customFormat="1" ht="12.75">
      <c r="A160" s="59" t="s">
        <v>59</v>
      </c>
      <c r="B160" s="20" t="s">
        <v>61</v>
      </c>
      <c r="C160" s="20"/>
      <c r="D160" s="20"/>
      <c r="E160" s="54"/>
      <c r="F160" s="54"/>
      <c r="G160" s="54"/>
      <c r="J160" s="21"/>
    </row>
    <row r="161" spans="1:10" s="2" customFormat="1" ht="12.75">
      <c r="A161" s="39"/>
      <c r="B161" s="20"/>
      <c r="C161" s="20"/>
      <c r="D161" s="20"/>
      <c r="E161" s="21"/>
      <c r="F161" s="21"/>
      <c r="G161" s="21"/>
      <c r="J161" s="21"/>
    </row>
    <row r="162" spans="1:10" s="2" customFormat="1" ht="12.75">
      <c r="A162" s="24"/>
      <c r="B162" s="21"/>
      <c r="C162" s="21"/>
      <c r="D162" s="21"/>
      <c r="E162" s="21"/>
      <c r="F162" s="21"/>
      <c r="G162" s="21"/>
      <c r="J162" s="21"/>
    </row>
    <row r="163" spans="1:10" s="2" customFormat="1" ht="12.75">
      <c r="A163" s="24"/>
      <c r="B163" s="25"/>
      <c r="C163" s="25"/>
      <c r="D163" s="25"/>
      <c r="E163" s="21"/>
      <c r="F163" s="21"/>
      <c r="G163" s="21"/>
      <c r="J163" s="21"/>
    </row>
    <row r="164" spans="1:10" s="2" customFormat="1" ht="12.75">
      <c r="A164" s="24"/>
      <c r="B164" s="25"/>
      <c r="C164" s="25"/>
      <c r="D164" s="25"/>
      <c r="E164" s="21"/>
      <c r="F164" s="21"/>
      <c r="G164" s="21"/>
      <c r="J164" s="21"/>
    </row>
    <row r="165" spans="1:10" s="2" customFormat="1" ht="12.75">
      <c r="A165" s="24"/>
      <c r="B165" s="25"/>
      <c r="C165" s="25"/>
      <c r="D165" s="21"/>
      <c r="E165" s="21"/>
      <c r="F165" s="21"/>
      <c r="G165" s="21"/>
      <c r="H165" s="28"/>
      <c r="I165" s="63" t="s">
        <v>246</v>
      </c>
      <c r="J165" s="21"/>
    </row>
    <row r="166" spans="1:10" s="2" customFormat="1" ht="12.75">
      <c r="A166" s="24"/>
      <c r="B166" s="21"/>
      <c r="C166" s="21"/>
      <c r="D166" s="21"/>
      <c r="E166" s="21"/>
      <c r="F166" s="21"/>
      <c r="G166" s="21"/>
      <c r="H166" s="28"/>
      <c r="I166" s="63" t="s">
        <v>25</v>
      </c>
      <c r="J166" s="21"/>
    </row>
    <row r="167" spans="1:10" s="2" customFormat="1" ht="12.75">
      <c r="A167" s="24"/>
      <c r="B167" s="21"/>
      <c r="C167" s="21"/>
      <c r="D167" s="21"/>
      <c r="E167" s="21"/>
      <c r="F167" s="21"/>
      <c r="G167" s="21"/>
      <c r="H167" s="3"/>
      <c r="I167" s="3"/>
      <c r="J167" s="21"/>
    </row>
    <row r="168" spans="1:10" s="2" customFormat="1" ht="12.75">
      <c r="A168" s="24"/>
      <c r="B168" s="21" t="s">
        <v>118</v>
      </c>
      <c r="C168" s="21"/>
      <c r="D168" s="21"/>
      <c r="E168" s="21"/>
      <c r="F168" s="21"/>
      <c r="G168" s="21"/>
      <c r="H168" s="3"/>
      <c r="I168" s="3"/>
      <c r="J168" s="21"/>
    </row>
    <row r="169" spans="1:10" s="2" customFormat="1" ht="13.5" thickBot="1">
      <c r="A169" s="24"/>
      <c r="B169" s="21" t="s">
        <v>180</v>
      </c>
      <c r="C169" s="21"/>
      <c r="D169" s="21"/>
      <c r="E169" s="21"/>
      <c r="F169" s="21"/>
      <c r="G169" s="21"/>
      <c r="H169" s="3"/>
      <c r="I169" s="100">
        <f>(3350000-36800-315000-150700)*3.4615</f>
        <v>9856621.25</v>
      </c>
      <c r="J169" s="21"/>
    </row>
    <row r="170" spans="1:10" s="2" customFormat="1" ht="12.75">
      <c r="A170" s="24"/>
      <c r="B170" s="21"/>
      <c r="C170" s="21"/>
      <c r="D170" s="21"/>
      <c r="E170" s="21"/>
      <c r="F170" s="21"/>
      <c r="G170" s="21"/>
      <c r="H170" s="3"/>
      <c r="I170" s="10"/>
      <c r="J170" s="21"/>
    </row>
    <row r="171" spans="1:10" s="2" customFormat="1" ht="12.75">
      <c r="A171" s="24"/>
      <c r="B171" s="71"/>
      <c r="C171" s="71"/>
      <c r="D171" s="21"/>
      <c r="E171" s="21"/>
      <c r="F171" s="21"/>
      <c r="G171" s="21"/>
      <c r="H171" s="3"/>
      <c r="I171" s="10"/>
      <c r="J171" s="21"/>
    </row>
    <row r="172" spans="1:10" s="2" customFormat="1" ht="12.75">
      <c r="A172" s="59" t="s">
        <v>60</v>
      </c>
      <c r="B172" s="20" t="s">
        <v>39</v>
      </c>
      <c r="C172" s="20"/>
      <c r="D172" s="20"/>
      <c r="E172" s="54"/>
      <c r="F172" s="54"/>
      <c r="G172" s="54"/>
      <c r="J172" s="21"/>
    </row>
    <row r="173" spans="1:10" s="2" customFormat="1" ht="12.75">
      <c r="A173" s="39"/>
      <c r="B173" s="20"/>
      <c r="C173" s="20"/>
      <c r="D173" s="20"/>
      <c r="E173" s="21"/>
      <c r="F173" s="21"/>
      <c r="G173" s="21"/>
      <c r="J173" s="21"/>
    </row>
    <row r="174" spans="1:10" s="32" customFormat="1" ht="12.75">
      <c r="A174" s="30"/>
      <c r="B174" s="25" t="s">
        <v>254</v>
      </c>
      <c r="C174" s="25"/>
      <c r="D174" s="25"/>
      <c r="E174" s="25"/>
      <c r="F174" s="25"/>
      <c r="G174" s="25"/>
      <c r="J174" s="25"/>
    </row>
    <row r="175" spans="1:10" s="32" customFormat="1" ht="12.75">
      <c r="A175" s="30"/>
      <c r="B175" s="25"/>
      <c r="C175" s="25"/>
      <c r="D175" s="25"/>
      <c r="E175" s="25"/>
      <c r="F175" s="25"/>
      <c r="G175" s="25"/>
      <c r="J175" s="25"/>
    </row>
    <row r="176" spans="1:10" s="32" customFormat="1" ht="12.75">
      <c r="A176" s="30"/>
      <c r="B176" s="33"/>
      <c r="C176" s="33"/>
      <c r="D176" s="33"/>
      <c r="E176" s="25"/>
      <c r="F176" s="25"/>
      <c r="G176" s="25"/>
      <c r="H176" s="63" t="s">
        <v>41</v>
      </c>
      <c r="I176" s="63" t="s">
        <v>253</v>
      </c>
      <c r="J176" s="25"/>
    </row>
    <row r="177" spans="1:10" s="32" customFormat="1" ht="12.75">
      <c r="A177" s="30"/>
      <c r="B177" s="33"/>
      <c r="C177" s="33"/>
      <c r="D177" s="33"/>
      <c r="E177" s="25"/>
      <c r="F177" s="25"/>
      <c r="G177" s="25"/>
      <c r="H177" s="63" t="s">
        <v>246</v>
      </c>
      <c r="I177" s="63" t="str">
        <f>H177</f>
        <v>30.09.2009</v>
      </c>
      <c r="J177" s="25"/>
    </row>
    <row r="178" spans="1:10" s="32" customFormat="1" ht="12.75">
      <c r="A178" s="30"/>
      <c r="B178" s="33"/>
      <c r="C178" s="33"/>
      <c r="D178" s="33"/>
      <c r="E178" s="25"/>
      <c r="F178" s="25"/>
      <c r="G178" s="25"/>
      <c r="H178" s="63" t="s">
        <v>25</v>
      </c>
      <c r="I178" s="63" t="s">
        <v>25</v>
      </c>
      <c r="J178" s="25"/>
    </row>
    <row r="179" spans="1:10" s="32" customFormat="1" ht="12.75">
      <c r="A179" s="30"/>
      <c r="B179" s="25" t="s">
        <v>173</v>
      </c>
      <c r="C179" s="25"/>
      <c r="D179" s="25"/>
      <c r="E179" s="25"/>
      <c r="F179" s="25"/>
      <c r="G179" s="25"/>
      <c r="H179" s="35"/>
      <c r="I179" s="35"/>
      <c r="J179" s="45"/>
    </row>
    <row r="180" spans="1:10" s="32" customFormat="1" ht="12.75">
      <c r="A180" s="30"/>
      <c r="B180" s="25" t="s">
        <v>162</v>
      </c>
      <c r="C180" s="25"/>
      <c r="D180" s="25"/>
      <c r="E180" s="25"/>
      <c r="F180" s="25"/>
      <c r="G180" s="25"/>
      <c r="H180" s="35">
        <v>3000</v>
      </c>
      <c r="I180" s="35">
        <v>9000</v>
      </c>
      <c r="J180" s="45"/>
    </row>
    <row r="181" spans="1:10" s="32" customFormat="1" ht="12.75">
      <c r="A181" s="30"/>
      <c r="B181" s="25"/>
      <c r="C181" s="25"/>
      <c r="D181" s="25"/>
      <c r="E181" s="25"/>
      <c r="F181" s="25"/>
      <c r="G181" s="25"/>
      <c r="H181" s="35"/>
      <c r="I181" s="35"/>
      <c r="J181" s="45"/>
    </row>
    <row r="182" spans="1:10" s="32" customFormat="1" ht="12.75">
      <c r="A182" s="30"/>
      <c r="B182" s="25" t="s">
        <v>219</v>
      </c>
      <c r="C182" s="25"/>
      <c r="D182" s="25"/>
      <c r="E182" s="25"/>
      <c r="F182" s="25"/>
      <c r="G182" s="25"/>
      <c r="J182" s="45"/>
    </row>
    <row r="183" spans="2:10" ht="12.75">
      <c r="B183" s="25" t="s">
        <v>163</v>
      </c>
      <c r="C183" s="33"/>
      <c r="D183" s="33"/>
      <c r="H183" s="67">
        <v>3000</v>
      </c>
      <c r="I183" s="67">
        <v>9000</v>
      </c>
      <c r="J183" s="45"/>
    </row>
    <row r="184" spans="2:10" ht="12.75">
      <c r="B184" s="25"/>
      <c r="C184" s="33"/>
      <c r="D184" s="33"/>
      <c r="H184" s="67"/>
      <c r="I184" s="67"/>
      <c r="J184" s="45"/>
    </row>
    <row r="185" spans="2:10" ht="12.75">
      <c r="B185" s="33" t="s">
        <v>200</v>
      </c>
      <c r="C185" s="33"/>
      <c r="D185" s="33"/>
      <c r="H185" s="33"/>
      <c r="I185" s="13"/>
      <c r="J185" s="45"/>
    </row>
    <row r="186" spans="2:9" ht="12.75">
      <c r="B186" s="33" t="s">
        <v>168</v>
      </c>
      <c r="C186" s="33"/>
      <c r="D186" s="33"/>
      <c r="H186" s="69">
        <v>0</v>
      </c>
      <c r="I186" s="34">
        <v>330</v>
      </c>
    </row>
    <row r="187" spans="2:9" ht="12.75">
      <c r="B187" s="33"/>
      <c r="C187" s="33"/>
      <c r="D187" s="33"/>
      <c r="H187" s="69"/>
      <c r="I187" s="34"/>
    </row>
    <row r="188" spans="2:9" ht="12.75">
      <c r="B188" s="33" t="s">
        <v>255</v>
      </c>
      <c r="C188" s="33"/>
      <c r="D188" s="33"/>
      <c r="H188" s="69">
        <v>85797</v>
      </c>
      <c r="I188" s="34">
        <v>85797</v>
      </c>
    </row>
    <row r="189" spans="2:9" ht="12.75">
      <c r="B189" s="33" t="s">
        <v>307</v>
      </c>
      <c r="C189" s="25"/>
      <c r="D189" s="33"/>
      <c r="H189" s="69"/>
      <c r="I189" s="34"/>
    </row>
    <row r="190" spans="2:9" ht="12.75">
      <c r="B190" s="33"/>
      <c r="C190" s="33"/>
      <c r="D190" s="33"/>
      <c r="H190" s="69"/>
      <c r="I190" s="34"/>
    </row>
    <row r="191" spans="2:9" ht="12.75">
      <c r="B191" s="33" t="s">
        <v>165</v>
      </c>
      <c r="C191" s="33"/>
      <c r="D191" s="33"/>
      <c r="E191" s="60"/>
      <c r="F191" s="60"/>
      <c r="G191" s="60"/>
      <c r="H191" s="69"/>
      <c r="I191" s="69"/>
    </row>
    <row r="192" spans="2:9" ht="13.5" thickBot="1">
      <c r="B192" s="25" t="s">
        <v>164</v>
      </c>
      <c r="C192" s="25"/>
      <c r="D192" s="33"/>
      <c r="E192" s="60"/>
      <c r="F192" s="60"/>
      <c r="G192" s="60"/>
      <c r="H192" s="117">
        <v>0</v>
      </c>
      <c r="I192" s="117">
        <v>11000</v>
      </c>
    </row>
    <row r="193" spans="2:9" ht="12.75">
      <c r="B193" s="25"/>
      <c r="C193" s="25"/>
      <c r="D193" s="33"/>
      <c r="E193" s="60"/>
      <c r="F193" s="60"/>
      <c r="G193" s="60"/>
      <c r="H193" s="69"/>
      <c r="I193" s="69"/>
    </row>
    <row r="194" spans="2:9" ht="12.75">
      <c r="B194" s="25"/>
      <c r="C194" s="25"/>
      <c r="D194" s="33"/>
      <c r="E194" s="60"/>
      <c r="F194" s="60"/>
      <c r="G194" s="60"/>
      <c r="H194" s="69"/>
      <c r="I194" s="69"/>
    </row>
    <row r="195" spans="2:9" ht="12.75">
      <c r="B195" s="25"/>
      <c r="C195" s="25"/>
      <c r="D195" s="33"/>
      <c r="E195" s="60"/>
      <c r="F195" s="60"/>
      <c r="G195" s="60"/>
      <c r="H195" s="69"/>
      <c r="I195" s="69"/>
    </row>
    <row r="196" spans="1:10" s="2" customFormat="1" ht="12.75">
      <c r="A196" s="24"/>
      <c r="B196" s="21"/>
      <c r="C196" s="21"/>
      <c r="D196" s="21"/>
      <c r="E196" s="21"/>
      <c r="F196" s="21"/>
      <c r="G196" s="21"/>
      <c r="J196" s="21"/>
    </row>
    <row r="197" spans="1:10" s="2" customFormat="1" ht="12.75">
      <c r="A197" s="24"/>
      <c r="B197" s="25"/>
      <c r="C197" s="25"/>
      <c r="D197" s="25"/>
      <c r="E197" s="21"/>
      <c r="F197" s="21"/>
      <c r="G197" s="21"/>
      <c r="J197" s="21"/>
    </row>
    <row r="198" spans="1:10" s="2" customFormat="1" ht="12.75">
      <c r="A198" s="24"/>
      <c r="B198" s="25"/>
      <c r="C198" s="25"/>
      <c r="D198" s="25"/>
      <c r="E198" s="21"/>
      <c r="F198" s="21"/>
      <c r="G198" s="21"/>
      <c r="J198" s="21"/>
    </row>
    <row r="199" spans="1:10" s="2" customFormat="1" ht="12.75">
      <c r="A199" s="24"/>
      <c r="B199" s="25"/>
      <c r="C199" s="25"/>
      <c r="D199" s="25"/>
      <c r="E199" s="21"/>
      <c r="F199" s="21"/>
      <c r="G199" s="21"/>
      <c r="J199" s="21"/>
    </row>
    <row r="200" spans="1:10" s="2" customFormat="1" ht="12.75">
      <c r="A200" s="24"/>
      <c r="B200" s="25"/>
      <c r="C200" s="25"/>
      <c r="D200" s="25"/>
      <c r="E200" s="21"/>
      <c r="F200" s="21"/>
      <c r="G200" s="21"/>
      <c r="J200" s="21"/>
    </row>
    <row r="201" spans="1:10" s="2" customFormat="1" ht="12.75">
      <c r="A201" s="24"/>
      <c r="B201" s="25"/>
      <c r="C201" s="25"/>
      <c r="D201" s="25"/>
      <c r="E201" s="21"/>
      <c r="F201" s="21"/>
      <c r="G201" s="21"/>
      <c r="J201" s="21"/>
    </row>
    <row r="202" spans="1:10" s="2" customFormat="1" ht="12.75">
      <c r="A202" s="24"/>
      <c r="B202" s="25"/>
      <c r="C202" s="25"/>
      <c r="D202" s="25"/>
      <c r="E202" s="21"/>
      <c r="F202" s="21"/>
      <c r="G202" s="21"/>
      <c r="J202" s="21"/>
    </row>
    <row r="203" spans="1:10" s="2" customFormat="1" ht="12.75">
      <c r="A203" s="24"/>
      <c r="B203" s="25"/>
      <c r="C203" s="25"/>
      <c r="D203" s="25"/>
      <c r="E203" s="21"/>
      <c r="F203" s="21"/>
      <c r="G203" s="21"/>
      <c r="J203" s="21"/>
    </row>
    <row r="204" spans="1:10" s="2" customFormat="1" ht="12.75">
      <c r="A204" s="24"/>
      <c r="B204" s="25"/>
      <c r="C204" s="25"/>
      <c r="D204" s="25"/>
      <c r="E204" s="21"/>
      <c r="F204" s="21"/>
      <c r="G204" s="21"/>
      <c r="J204" s="21"/>
    </row>
  </sheetData>
  <sheetProtection/>
  <mergeCells count="2">
    <mergeCell ref="H113:I113"/>
    <mergeCell ref="F113:G113"/>
  </mergeCells>
  <printOptions horizontalCentered="1"/>
  <pageMargins left="0.7480314960629921" right="0.5905511811023623" top="0.984251968503937" bottom="0.5905511811023623" header="0.5118110236220472" footer="0.5118110236220472"/>
  <pageSetup firstPageNumber="5" useFirstPageNumber="1" horizontalDpi="600" verticalDpi="600" orientation="portrait" r:id="rId4"/>
  <headerFooter alignWithMargins="0">
    <oddFooter>&amp;C&amp;P</oddFooter>
  </headerFooter>
  <rowBreaks count="2" manualBreakCount="2">
    <brk id="52" max="8" man="1"/>
    <brk id="200" max="8" man="1"/>
  </rowBreaks>
  <drawing r:id="rId3"/>
  <legacyDrawing r:id="rId2"/>
</worksheet>
</file>

<file path=xl/worksheets/sheet8.xml><?xml version="1.0" encoding="utf-8"?>
<worksheet xmlns="http://schemas.openxmlformats.org/spreadsheetml/2006/main" xmlns:r="http://schemas.openxmlformats.org/officeDocument/2006/relationships">
  <dimension ref="A1:AS619"/>
  <sheetViews>
    <sheetView view="pageBreakPreview" zoomScaleSheetLayoutView="100" zoomScalePageLayoutView="0" workbookViewId="0" topLeftCell="A1">
      <selection activeCell="F7" sqref="F7"/>
    </sheetView>
  </sheetViews>
  <sheetFormatPr defaultColWidth="8.8515625" defaultRowHeight="12.75"/>
  <cols>
    <col min="1" max="1" width="3.28125" style="15" customWidth="1"/>
    <col min="2" max="2" width="3.7109375" style="13" customWidth="1"/>
    <col min="3" max="3" width="20.00390625" style="13" customWidth="1"/>
    <col min="4" max="4" width="11.7109375" style="13" customWidth="1"/>
    <col min="5" max="6" width="11.421875" style="14" customWidth="1"/>
    <col min="7" max="7" width="15.28125" style="14" customWidth="1"/>
    <col min="8" max="8" width="16.00390625" style="14" customWidth="1"/>
    <col min="9" max="16384" width="8.8515625" style="14" customWidth="1"/>
  </cols>
  <sheetData>
    <row r="1" spans="1:4" s="2" customFormat="1" ht="12.75">
      <c r="A1" s="15" t="s">
        <v>0</v>
      </c>
      <c r="D1" s="3"/>
    </row>
    <row r="2" spans="1:4" s="2" customFormat="1" ht="12.75">
      <c r="A2" s="13" t="s">
        <v>1</v>
      </c>
      <c r="D2" s="3"/>
    </row>
    <row r="3" spans="1:4" ht="12.75">
      <c r="A3" s="75"/>
      <c r="B3" s="17"/>
      <c r="C3" s="17"/>
      <c r="D3" s="17"/>
    </row>
    <row r="4" spans="2:3" ht="12.75">
      <c r="B4" s="15"/>
      <c r="C4" s="15"/>
    </row>
    <row r="5" spans="2:3" ht="12.75">
      <c r="B5" s="19"/>
      <c r="C5" s="19"/>
    </row>
    <row r="6" spans="2:3" ht="12.75">
      <c r="B6" s="19"/>
      <c r="C6" s="19"/>
    </row>
    <row r="7" spans="1:33" s="1" customFormat="1" ht="12.75">
      <c r="A7" s="76" t="s">
        <v>94</v>
      </c>
      <c r="B7" s="30" t="s">
        <v>175</v>
      </c>
      <c r="C7" s="30"/>
      <c r="D7" s="44"/>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row>
    <row r="8" spans="1:33" s="2" customFormat="1" ht="12.75">
      <c r="A8" s="77"/>
      <c r="B8" s="24"/>
      <c r="C8" s="24"/>
      <c r="D8" s="29"/>
      <c r="E8" s="27"/>
      <c r="F8" s="27"/>
      <c r="G8" s="27"/>
      <c r="H8" s="22"/>
      <c r="I8" s="27"/>
      <c r="J8" s="27"/>
      <c r="K8" s="27"/>
      <c r="L8" s="27"/>
      <c r="M8" s="27"/>
      <c r="N8" s="27"/>
      <c r="O8" s="27"/>
      <c r="P8" s="27"/>
      <c r="Q8" s="27"/>
      <c r="R8" s="27"/>
      <c r="S8" s="27"/>
      <c r="T8" s="27"/>
      <c r="U8" s="27"/>
      <c r="V8" s="27"/>
      <c r="W8" s="27"/>
      <c r="X8" s="27"/>
      <c r="Y8" s="27"/>
      <c r="Z8" s="27"/>
      <c r="AA8" s="27"/>
      <c r="AB8" s="27"/>
      <c r="AC8" s="27"/>
      <c r="AD8" s="27"/>
      <c r="AE8" s="27"/>
      <c r="AF8" s="27"/>
      <c r="AG8" s="27"/>
    </row>
    <row r="9" spans="2:3" ht="12.75">
      <c r="B9" s="19"/>
      <c r="C9" s="19"/>
    </row>
    <row r="10" spans="2:10" ht="12.75">
      <c r="B10" s="19"/>
      <c r="C10" s="19"/>
      <c r="J10" s="78"/>
    </row>
    <row r="11" spans="2:3" ht="12.75">
      <c r="B11" s="19"/>
      <c r="C11" s="19"/>
    </row>
    <row r="12" spans="2:3" ht="12.75">
      <c r="B12" s="19"/>
      <c r="C12" s="19"/>
    </row>
    <row r="13" spans="2:3" ht="12.75">
      <c r="B13" s="19"/>
      <c r="C13" s="19"/>
    </row>
    <row r="14" spans="2:3" ht="12.75">
      <c r="B14" s="19"/>
      <c r="C14" s="19"/>
    </row>
    <row r="15" spans="2:3" ht="12.75">
      <c r="B15" s="19"/>
      <c r="C15" s="19"/>
    </row>
    <row r="16" spans="2:3" ht="12.75">
      <c r="B16" s="19"/>
      <c r="C16" s="19"/>
    </row>
    <row r="17" spans="2:3" ht="12.75">
      <c r="B17" s="19"/>
      <c r="C17" s="19"/>
    </row>
    <row r="18" spans="2:3" ht="12.75">
      <c r="B18" s="19"/>
      <c r="C18" s="19"/>
    </row>
    <row r="19" spans="2:3" ht="12.75">
      <c r="B19" s="19"/>
      <c r="C19" s="19"/>
    </row>
    <row r="20" spans="2:11" ht="12.75">
      <c r="B20" s="19"/>
      <c r="C20" s="19"/>
      <c r="K20" s="2" t="s">
        <v>100</v>
      </c>
    </row>
    <row r="21" spans="2:3" ht="12.75">
      <c r="B21" s="19"/>
      <c r="C21" s="19"/>
    </row>
    <row r="22" spans="2:3" ht="12.75">
      <c r="B22" s="19"/>
      <c r="C22" s="19"/>
    </row>
    <row r="23" spans="2:3" ht="12.75">
      <c r="B23" s="19"/>
      <c r="C23" s="19"/>
    </row>
    <row r="24" spans="2:3" ht="12.75">
      <c r="B24" s="19"/>
      <c r="C24" s="19"/>
    </row>
    <row r="25" spans="2:3" ht="12.75">
      <c r="B25" s="19"/>
      <c r="C25" s="19"/>
    </row>
    <row r="26" spans="2:3" ht="12.75">
      <c r="B26" s="19"/>
      <c r="C26" s="19"/>
    </row>
    <row r="27" spans="2:9" ht="15">
      <c r="B27" s="19"/>
      <c r="C27" s="19"/>
      <c r="I27" s="138" t="s">
        <v>100</v>
      </c>
    </row>
    <row r="28" spans="2:9" ht="12.75">
      <c r="B28" s="19"/>
      <c r="C28" s="19"/>
      <c r="I28" s="2"/>
    </row>
    <row r="29" spans="2:3" ht="12.75">
      <c r="B29" s="19"/>
      <c r="C29" s="19"/>
    </row>
    <row r="30" spans="2:9" ht="12.75">
      <c r="B30" s="19"/>
      <c r="C30" s="19"/>
      <c r="I30" s="144"/>
    </row>
    <row r="31" spans="2:9" ht="12.75">
      <c r="B31" s="19"/>
      <c r="C31" s="19"/>
      <c r="I31" s="144"/>
    </row>
    <row r="32" spans="2:3" ht="12.75">
      <c r="B32" s="19"/>
      <c r="C32" s="19"/>
    </row>
    <row r="33" spans="2:3" ht="12.75">
      <c r="B33" s="19"/>
      <c r="C33" s="19"/>
    </row>
    <row r="34" spans="2:3" ht="12.75">
      <c r="B34" s="19"/>
      <c r="C34" s="19"/>
    </row>
    <row r="35" spans="1:45" s="2" customFormat="1" ht="13.5" customHeight="1">
      <c r="A35" s="76" t="s">
        <v>75</v>
      </c>
      <c r="B35" s="24"/>
      <c r="C35" s="24"/>
      <c r="D35" s="26"/>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row>
    <row r="36" spans="1:45" s="2" customFormat="1" ht="13.5" customHeight="1">
      <c r="A36" s="77"/>
      <c r="B36" s="26"/>
      <c r="C36" s="26"/>
      <c r="D36" s="26"/>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row>
    <row r="37" spans="1:45" s="2" customFormat="1" ht="13.5" customHeight="1">
      <c r="A37" s="77"/>
      <c r="B37" s="26"/>
      <c r="C37" s="26"/>
      <c r="D37" s="26"/>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row>
    <row r="38" spans="1:45" s="2" customFormat="1" ht="13.5" customHeight="1">
      <c r="A38" s="77"/>
      <c r="B38" s="26"/>
      <c r="C38" s="26"/>
      <c r="D38" s="26"/>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row>
    <row r="39" spans="1:45" s="2" customFormat="1" ht="13.5">
      <c r="A39" s="77"/>
      <c r="B39" s="26"/>
      <c r="C39" s="26"/>
      <c r="D39" s="26"/>
      <c r="E39" s="22"/>
      <c r="F39" s="22"/>
      <c r="G39" s="22"/>
      <c r="H39" s="22"/>
      <c r="I39" s="136"/>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row>
    <row r="40" spans="1:45" s="2" customFormat="1" ht="13.5">
      <c r="A40" s="77"/>
      <c r="B40" s="26"/>
      <c r="C40" s="26"/>
      <c r="D40" s="26"/>
      <c r="E40" s="22"/>
      <c r="F40" s="22"/>
      <c r="G40" s="22"/>
      <c r="H40" s="22"/>
      <c r="I40" s="136"/>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row>
    <row r="41" spans="1:45" s="2" customFormat="1" ht="13.5" customHeight="1">
      <c r="A41" s="77"/>
      <c r="B41" s="26"/>
      <c r="C41" s="26"/>
      <c r="D41" s="26"/>
      <c r="E41" s="22"/>
      <c r="F41" s="22"/>
      <c r="G41" s="22"/>
      <c r="H41" s="22"/>
      <c r="I41" s="136"/>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row>
    <row r="42" spans="1:45" s="2" customFormat="1" ht="13.5" customHeight="1">
      <c r="A42" s="77"/>
      <c r="B42" s="26"/>
      <c r="C42" s="26"/>
      <c r="D42" s="26"/>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row>
    <row r="43" spans="1:45" s="2" customFormat="1" ht="13.5" customHeight="1">
      <c r="A43" s="77"/>
      <c r="B43" s="26"/>
      <c r="C43" s="26"/>
      <c r="D43" s="26"/>
      <c r="E43" s="22"/>
      <c r="F43" s="22"/>
      <c r="G43" s="22"/>
      <c r="H43" s="22"/>
      <c r="I43" s="144"/>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row>
    <row r="44" spans="1:45" s="2" customFormat="1" ht="13.5" customHeight="1">
      <c r="A44" s="77"/>
      <c r="B44" s="26"/>
      <c r="C44" s="26"/>
      <c r="D44" s="26"/>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row>
    <row r="45" spans="1:45" s="2" customFormat="1" ht="13.5" customHeight="1">
      <c r="A45" s="77"/>
      <c r="B45" s="26"/>
      <c r="C45" s="26"/>
      <c r="D45" s="26"/>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row>
    <row r="46" spans="1:45" s="2" customFormat="1" ht="12.75">
      <c r="A46" s="76" t="s">
        <v>123</v>
      </c>
      <c r="B46" s="30" t="s">
        <v>126</v>
      </c>
      <c r="C46" s="30"/>
      <c r="D46" s="26"/>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row>
    <row r="47" spans="1:45" s="2" customFormat="1" ht="12.75">
      <c r="A47" s="76"/>
      <c r="B47" s="24"/>
      <c r="C47" s="24"/>
      <c r="D47" s="26"/>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row>
    <row r="48" ht="13.5" customHeight="1">
      <c r="I48" s="2" t="s">
        <v>100</v>
      </c>
    </row>
    <row r="49" ht="13.5" customHeight="1">
      <c r="I49" s="2" t="s">
        <v>100</v>
      </c>
    </row>
    <row r="50" ht="13.5" customHeight="1">
      <c r="I50" s="2" t="s">
        <v>100</v>
      </c>
    </row>
    <row r="51" ht="13.5" customHeight="1">
      <c r="I51" s="136" t="s">
        <v>100</v>
      </c>
    </row>
    <row r="52" ht="13.5" customHeight="1">
      <c r="I52" s="137" t="s">
        <v>100</v>
      </c>
    </row>
    <row r="53" spans="1:45" s="2" customFormat="1" ht="12.75">
      <c r="A53" s="76" t="s">
        <v>124</v>
      </c>
      <c r="B53" s="24" t="s">
        <v>121</v>
      </c>
      <c r="C53" s="24"/>
      <c r="D53" s="26"/>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row>
    <row r="54" spans="1:45" s="2" customFormat="1" ht="12.75">
      <c r="A54" s="76"/>
      <c r="B54" s="24"/>
      <c r="C54" s="24"/>
      <c r="D54" s="26"/>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row>
    <row r="55" spans="1:45" s="2" customFormat="1" ht="12.75">
      <c r="A55" s="77"/>
      <c r="B55" s="26"/>
      <c r="C55" s="26"/>
      <c r="D55" s="26"/>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row>
    <row r="56" spans="1:45" s="2" customFormat="1" ht="12.75">
      <c r="A56" s="77"/>
      <c r="B56" s="26"/>
      <c r="C56" s="26"/>
      <c r="D56" s="26"/>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row>
    <row r="57" spans="1:45" s="2" customFormat="1" ht="12.75">
      <c r="A57" s="76" t="s">
        <v>125</v>
      </c>
      <c r="B57" s="24" t="s">
        <v>8</v>
      </c>
      <c r="C57" s="24"/>
      <c r="D57" s="26"/>
      <c r="E57" s="22"/>
      <c r="F57" s="22"/>
      <c r="G57" s="22"/>
      <c r="H57" s="26"/>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row>
    <row r="58" spans="1:45" s="2" customFormat="1" ht="12.75">
      <c r="A58" s="77"/>
      <c r="B58" s="24"/>
      <c r="C58" s="24"/>
      <c r="D58" s="26"/>
      <c r="E58" s="26"/>
      <c r="F58" s="26"/>
      <c r="G58" s="1" t="s">
        <v>41</v>
      </c>
      <c r="H58" s="72" t="s">
        <v>253</v>
      </c>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row>
    <row r="59" spans="1:45" s="21" customFormat="1" ht="12.75">
      <c r="A59" s="77"/>
      <c r="B59" s="26"/>
      <c r="C59" s="26"/>
      <c r="D59" s="26"/>
      <c r="E59" s="28"/>
      <c r="F59" s="28"/>
      <c r="G59" s="63" t="s">
        <v>246</v>
      </c>
      <c r="H59" s="63" t="str">
        <f>G59</f>
        <v>30.09.2009</v>
      </c>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row>
    <row r="60" spans="1:45" s="21" customFormat="1" ht="12.75">
      <c r="A60" s="77"/>
      <c r="B60" s="26"/>
      <c r="C60" s="26"/>
      <c r="D60" s="26"/>
      <c r="E60" s="29"/>
      <c r="F60" s="29"/>
      <c r="G60" s="44" t="s">
        <v>25</v>
      </c>
      <c r="H60" s="44" t="s">
        <v>25</v>
      </c>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row>
    <row r="61" spans="1:45" s="21" customFormat="1" ht="12.75">
      <c r="A61" s="77"/>
      <c r="B61" s="26" t="s">
        <v>181</v>
      </c>
      <c r="C61" s="26"/>
      <c r="D61" s="26"/>
      <c r="E61" s="29"/>
      <c r="F61" s="29"/>
      <c r="G61" s="29"/>
      <c r="H61" s="29"/>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row>
    <row r="62" spans="1:45" s="21" customFormat="1" ht="12.75">
      <c r="A62" s="77"/>
      <c r="B62" s="26"/>
      <c r="C62" s="26" t="s">
        <v>182</v>
      </c>
      <c r="D62" s="26"/>
      <c r="E62" s="29"/>
      <c r="F62" s="29"/>
      <c r="G62" s="73">
        <f>H62-9000+4000</f>
        <v>171394</v>
      </c>
      <c r="H62" s="116">
        <v>176394</v>
      </c>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row>
    <row r="63" spans="1:45" s="2" customFormat="1" ht="12.75">
      <c r="A63" s="77"/>
      <c r="C63" s="26" t="s">
        <v>183</v>
      </c>
      <c r="D63" s="26"/>
      <c r="E63" s="73"/>
      <c r="F63" s="73"/>
      <c r="G63" s="99">
        <f>H63+121363-21860</f>
        <v>-30000</v>
      </c>
      <c r="H63" s="99">
        <v>-129503</v>
      </c>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row>
    <row r="64" spans="1:45" s="2" customFormat="1" ht="13.5" thickBot="1">
      <c r="A64" s="77"/>
      <c r="B64" s="26"/>
      <c r="C64" s="26"/>
      <c r="D64" s="26"/>
      <c r="E64" s="73"/>
      <c r="F64" s="73"/>
      <c r="G64" s="118">
        <f>SUM(G62:G63)</f>
        <v>141394</v>
      </c>
      <c r="H64" s="118">
        <f>SUM(H61:H63)</f>
        <v>46891</v>
      </c>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row>
    <row r="65" spans="1:45" s="2" customFormat="1" ht="12.75">
      <c r="A65" s="77"/>
      <c r="B65" s="79"/>
      <c r="C65" s="79"/>
      <c r="D65" s="26"/>
      <c r="E65" s="74"/>
      <c r="F65" s="74"/>
      <c r="G65" s="73"/>
      <c r="H65" s="99"/>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row>
    <row r="66" spans="1:45" s="2" customFormat="1" ht="12.75">
      <c r="A66" s="76" t="s">
        <v>127</v>
      </c>
      <c r="B66" s="24" t="s">
        <v>122</v>
      </c>
      <c r="C66" s="24"/>
      <c r="D66" s="26"/>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row>
    <row r="67" spans="1:45" s="2" customFormat="1" ht="12.75">
      <c r="A67" s="76"/>
      <c r="B67" s="24"/>
      <c r="C67" s="24"/>
      <c r="D67" s="26"/>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row>
    <row r="68" spans="1:45" s="2" customFormat="1" ht="12.75">
      <c r="A68" s="77"/>
      <c r="B68" s="26"/>
      <c r="C68" s="26"/>
      <c r="D68" s="26"/>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row>
    <row r="69" spans="1:45" s="2" customFormat="1" ht="12.75">
      <c r="A69" s="77"/>
      <c r="B69" s="26"/>
      <c r="C69" s="26"/>
      <c r="D69" s="26"/>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row>
    <row r="70" spans="1:45" s="2" customFormat="1" ht="12.75">
      <c r="A70" s="77"/>
      <c r="B70" s="26"/>
      <c r="C70" s="26"/>
      <c r="D70" s="26"/>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row>
    <row r="71" spans="1:45" s="2" customFormat="1" ht="12.75">
      <c r="A71" s="76" t="s">
        <v>128</v>
      </c>
      <c r="B71" s="24" t="s">
        <v>131</v>
      </c>
      <c r="C71" s="24"/>
      <c r="D71" s="26"/>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row>
    <row r="72" spans="1:45" s="2" customFormat="1" ht="12.75">
      <c r="A72" s="76"/>
      <c r="B72" s="24"/>
      <c r="C72" s="24"/>
      <c r="D72" s="26"/>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row>
    <row r="73" spans="1:45" s="2" customFormat="1" ht="12.75">
      <c r="A73" s="77"/>
      <c r="B73" s="26" t="s">
        <v>256</v>
      </c>
      <c r="C73" s="26"/>
      <c r="D73" s="26"/>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row>
    <row r="74" spans="1:45" s="2" customFormat="1" ht="9.75" customHeight="1">
      <c r="A74" s="77"/>
      <c r="B74" s="26"/>
      <c r="C74" s="26"/>
      <c r="D74" s="26"/>
      <c r="E74" s="22"/>
      <c r="F74" s="22"/>
      <c r="G74" s="26"/>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row>
    <row r="75" spans="1:45" s="2" customFormat="1" ht="12.75">
      <c r="A75" s="77"/>
      <c r="B75" s="26"/>
      <c r="C75" s="26"/>
      <c r="D75" s="26"/>
      <c r="E75" s="22"/>
      <c r="F75" s="22"/>
      <c r="G75" s="44"/>
      <c r="H75" s="37" t="s">
        <v>46</v>
      </c>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row>
    <row r="76" spans="1:45" s="2" customFormat="1" ht="12.75">
      <c r="A76" s="77"/>
      <c r="B76" s="26"/>
      <c r="C76" s="26"/>
      <c r="D76" s="26"/>
      <c r="E76" s="22"/>
      <c r="F76" s="22"/>
      <c r="G76" s="63"/>
      <c r="H76" s="63" t="s">
        <v>246</v>
      </c>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row>
    <row r="77" spans="1:45" s="2" customFormat="1" ht="12.75">
      <c r="A77" s="77"/>
      <c r="B77" s="26"/>
      <c r="C77" s="26"/>
      <c r="D77" s="26"/>
      <c r="E77" s="22"/>
      <c r="F77" s="22"/>
      <c r="G77" s="44"/>
      <c r="H77" s="37" t="s">
        <v>25</v>
      </c>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row>
    <row r="78" spans="1:45" s="2" customFormat="1" ht="9.75" customHeight="1">
      <c r="A78" s="77"/>
      <c r="B78" s="26"/>
      <c r="C78" s="26"/>
      <c r="D78" s="26"/>
      <c r="E78" s="22"/>
      <c r="F78" s="22"/>
      <c r="G78" s="44"/>
      <c r="H78" s="37"/>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row>
    <row r="79" spans="1:45" s="2" customFormat="1" ht="12.75">
      <c r="A79" s="77"/>
      <c r="B79" s="26" t="s">
        <v>132</v>
      </c>
      <c r="C79" s="26"/>
      <c r="D79" s="26"/>
      <c r="E79" s="22"/>
      <c r="F79" s="22"/>
      <c r="G79" s="73"/>
      <c r="H79" s="74">
        <v>1059166</v>
      </c>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row>
    <row r="80" spans="1:45" s="2" customFormat="1" ht="12.75">
      <c r="A80" s="77"/>
      <c r="B80" s="26" t="s">
        <v>133</v>
      </c>
      <c r="C80" s="26"/>
      <c r="D80" s="26"/>
      <c r="E80" s="22"/>
      <c r="F80" s="22"/>
      <c r="G80" s="73"/>
      <c r="H80" s="74">
        <v>417875</v>
      </c>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row>
    <row r="81" spans="1:45" s="2" customFormat="1" ht="13.5" thickBot="1">
      <c r="A81" s="77"/>
      <c r="B81" s="26" t="s">
        <v>134</v>
      </c>
      <c r="C81" s="26"/>
      <c r="D81" s="26"/>
      <c r="E81" s="22"/>
      <c r="F81" s="22"/>
      <c r="G81" s="73"/>
      <c r="H81" s="80">
        <v>657875</v>
      </c>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row>
    <row r="82" spans="1:45" s="2" customFormat="1" ht="12.75">
      <c r="A82" s="77"/>
      <c r="B82" s="26"/>
      <c r="C82" s="26"/>
      <c r="D82" s="26"/>
      <c r="E82" s="22"/>
      <c r="F82" s="22"/>
      <c r="G82" s="73"/>
      <c r="H82" s="73"/>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row>
    <row r="83" spans="1:45" s="2" customFormat="1" ht="12.75">
      <c r="A83" s="76" t="s">
        <v>129</v>
      </c>
      <c r="B83" s="24" t="s">
        <v>166</v>
      </c>
      <c r="C83" s="24"/>
      <c r="D83" s="26"/>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row>
    <row r="84" spans="1:45" s="2" customFormat="1" ht="12.75">
      <c r="A84" s="76"/>
      <c r="B84" s="24"/>
      <c r="C84" s="24"/>
      <c r="D84" s="26"/>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row>
    <row r="85" spans="1:45" s="2" customFormat="1" ht="12.75">
      <c r="A85" s="77"/>
      <c r="B85" s="24"/>
      <c r="C85" s="24"/>
      <c r="D85" s="26"/>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row>
    <row r="86" spans="1:45" s="2" customFormat="1" ht="12.75">
      <c r="A86" s="77"/>
      <c r="B86" s="24"/>
      <c r="C86" s="24"/>
      <c r="D86" s="26"/>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row>
    <row r="87" spans="1:45" s="2" customFormat="1" ht="12.75">
      <c r="A87" s="77"/>
      <c r="B87" s="24"/>
      <c r="C87" s="26"/>
      <c r="D87" s="26"/>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row>
    <row r="88" spans="1:45" s="2" customFormat="1" ht="12.75">
      <c r="A88" s="77"/>
      <c r="B88" s="24" t="s">
        <v>217</v>
      </c>
      <c r="C88" s="24" t="s">
        <v>167</v>
      </c>
      <c r="D88" s="26"/>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row>
    <row r="89" spans="1:45" s="2" customFormat="1" ht="12.75">
      <c r="A89" s="77"/>
      <c r="B89" s="24"/>
      <c r="C89" s="24"/>
      <c r="D89" s="26"/>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row>
    <row r="90" spans="1:45" s="2" customFormat="1" ht="12.75">
      <c r="A90" s="77"/>
      <c r="B90" s="24"/>
      <c r="C90" s="24"/>
      <c r="D90" s="26"/>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row>
    <row r="91" spans="1:45" s="2" customFormat="1" ht="12.75">
      <c r="A91" s="77"/>
      <c r="B91" s="24"/>
      <c r="C91" s="24"/>
      <c r="D91" s="26"/>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row>
    <row r="92" spans="1:45" s="2" customFormat="1" ht="12.75">
      <c r="A92" s="77"/>
      <c r="B92" s="24"/>
      <c r="C92" s="24"/>
      <c r="D92" s="26"/>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row>
    <row r="93" spans="1:45" s="2" customFormat="1" ht="12.75">
      <c r="A93" s="77"/>
      <c r="B93" s="24"/>
      <c r="C93" s="24"/>
      <c r="D93" s="26"/>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row>
    <row r="94" spans="1:45" s="2" customFormat="1" ht="12.75">
      <c r="A94" s="77"/>
      <c r="B94" s="24"/>
      <c r="C94" s="24"/>
      <c r="D94" s="26"/>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row>
    <row r="95" spans="1:45" s="2" customFormat="1" ht="12.75">
      <c r="A95" s="77"/>
      <c r="B95" s="24"/>
      <c r="C95" s="24"/>
      <c r="D95" s="26"/>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row>
    <row r="96" spans="1:45" s="2" customFormat="1" ht="12.75">
      <c r="A96" s="77"/>
      <c r="B96" s="24"/>
      <c r="C96" s="24"/>
      <c r="D96" s="26"/>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row>
    <row r="97" spans="1:45" s="2" customFormat="1" ht="12.75">
      <c r="A97" s="77"/>
      <c r="B97" s="24"/>
      <c r="C97" s="24"/>
      <c r="D97" s="26"/>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row>
    <row r="98" spans="1:45" s="2" customFormat="1" ht="12.75">
      <c r="A98" s="77"/>
      <c r="B98" s="24"/>
      <c r="C98" s="24"/>
      <c r="D98" s="26"/>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row>
    <row r="99" spans="1:45" s="2" customFormat="1" ht="12.75">
      <c r="A99" s="77"/>
      <c r="B99" s="24"/>
      <c r="C99" s="24"/>
      <c r="D99" s="26"/>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row>
    <row r="100" spans="1:45" s="2" customFormat="1" ht="12.75">
      <c r="A100" s="77"/>
      <c r="B100" s="24"/>
      <c r="C100" s="24"/>
      <c r="D100" s="26"/>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row>
    <row r="101" spans="1:45" s="2" customFormat="1" ht="12.75">
      <c r="A101" s="77"/>
      <c r="B101" s="24"/>
      <c r="C101" s="24"/>
      <c r="D101" s="26"/>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row>
    <row r="102" spans="1:45" s="2" customFormat="1" ht="12.75">
      <c r="A102" s="77"/>
      <c r="B102" s="24"/>
      <c r="C102" s="24"/>
      <c r="D102" s="26"/>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row>
    <row r="103" spans="1:45" s="2" customFormat="1" ht="12.75">
      <c r="A103" s="77"/>
      <c r="B103" s="24"/>
      <c r="C103" s="24"/>
      <c r="D103" s="26"/>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row>
    <row r="104" spans="1:45" s="2" customFormat="1" ht="12.75">
      <c r="A104" s="77"/>
      <c r="B104" s="24"/>
      <c r="C104" s="24"/>
      <c r="D104" s="26"/>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row>
    <row r="105" spans="1:45" s="2" customFormat="1" ht="12.75">
      <c r="A105" s="76" t="s">
        <v>129</v>
      </c>
      <c r="B105" s="24" t="s">
        <v>241</v>
      </c>
      <c r="C105" s="24"/>
      <c r="D105" s="26"/>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row>
    <row r="106" spans="1:45" s="2" customFormat="1" ht="12.75">
      <c r="A106" s="76"/>
      <c r="B106" s="24"/>
      <c r="C106" s="24"/>
      <c r="D106" s="26"/>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row>
    <row r="107" spans="1:45" s="2" customFormat="1" ht="12.75">
      <c r="A107" s="77"/>
      <c r="B107" s="24" t="s">
        <v>218</v>
      </c>
      <c r="C107" s="24" t="s">
        <v>176</v>
      </c>
      <c r="D107" s="26"/>
      <c r="E107" s="22"/>
      <c r="F107" s="22"/>
      <c r="G107" s="22"/>
      <c r="H107" s="22"/>
      <c r="I107" s="24"/>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row>
    <row r="108" spans="1:45" s="2" customFormat="1" ht="12.75">
      <c r="A108" s="77"/>
      <c r="B108" s="26"/>
      <c r="C108" s="24"/>
      <c r="D108" s="26"/>
      <c r="E108" s="22"/>
      <c r="F108" s="22"/>
      <c r="G108" s="22"/>
      <c r="H108" s="22"/>
      <c r="I108" s="24"/>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row>
    <row r="109" spans="1:45" s="2" customFormat="1" ht="12.75">
      <c r="A109" s="77"/>
      <c r="B109" s="26"/>
      <c r="C109" s="26"/>
      <c r="D109" s="26"/>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row>
    <row r="110" spans="1:45" s="2" customFormat="1" ht="12.75">
      <c r="A110" s="77"/>
      <c r="B110" s="26"/>
      <c r="C110" s="26"/>
      <c r="D110" s="26"/>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row>
    <row r="111" spans="1:45" s="2" customFormat="1" ht="12.75" customHeight="1">
      <c r="A111" s="77"/>
      <c r="B111" s="26"/>
      <c r="C111" s="26"/>
      <c r="D111" s="26"/>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row>
    <row r="112" spans="1:45" s="2" customFormat="1" ht="12.75">
      <c r="A112" s="77"/>
      <c r="B112" s="26"/>
      <c r="C112" s="26"/>
      <c r="D112" s="26"/>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row>
    <row r="113" spans="1:45" s="2" customFormat="1" ht="12.75">
      <c r="A113" s="77"/>
      <c r="B113" s="26"/>
      <c r="C113" s="26"/>
      <c r="D113" s="26"/>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row>
    <row r="114" spans="1:45" s="2" customFormat="1" ht="12.75">
      <c r="A114" s="77"/>
      <c r="B114" s="26"/>
      <c r="C114" s="26"/>
      <c r="D114" s="26"/>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row>
    <row r="115" spans="1:45" s="2" customFormat="1" ht="12.75">
      <c r="A115" s="77"/>
      <c r="B115" s="26"/>
      <c r="C115" s="26"/>
      <c r="D115" s="26"/>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row>
    <row r="116" spans="1:45" s="2" customFormat="1" ht="12.75">
      <c r="A116" s="77"/>
      <c r="B116" s="26"/>
      <c r="C116" s="26"/>
      <c r="D116" s="26"/>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row>
    <row r="117" spans="1:45" s="2" customFormat="1" ht="12.75">
      <c r="A117" s="77"/>
      <c r="B117" s="26"/>
      <c r="C117" s="26"/>
      <c r="D117" s="26"/>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row>
    <row r="118" spans="1:45" s="2" customFormat="1" ht="12.75">
      <c r="A118" s="77"/>
      <c r="B118" s="26"/>
      <c r="C118" s="26"/>
      <c r="D118" s="26"/>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row>
    <row r="119" spans="1:45" s="2" customFormat="1" ht="12.75">
      <c r="A119" s="77"/>
      <c r="B119" s="26"/>
      <c r="C119" s="26"/>
      <c r="D119" s="26"/>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row>
    <row r="120" spans="1:45" s="2" customFormat="1" ht="12.75">
      <c r="A120" s="77"/>
      <c r="B120" s="26"/>
      <c r="C120" s="26"/>
      <c r="D120" s="26"/>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row>
    <row r="121" spans="1:45" s="2" customFormat="1" ht="12.75">
      <c r="A121" s="77"/>
      <c r="B121" s="26"/>
      <c r="C121" s="26"/>
      <c r="D121" s="26"/>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row>
    <row r="122" spans="1:45" s="2" customFormat="1" ht="12.75">
      <c r="A122" s="77"/>
      <c r="B122" s="26"/>
      <c r="C122" s="26"/>
      <c r="D122" s="26"/>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row>
    <row r="123" spans="1:45" s="2" customFormat="1" ht="12.75">
      <c r="A123" s="77"/>
      <c r="B123" s="26"/>
      <c r="C123" s="26"/>
      <c r="D123" s="26"/>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row>
    <row r="124" spans="1:45" s="2" customFormat="1" ht="12.75">
      <c r="A124" s="77"/>
      <c r="B124" s="26"/>
      <c r="C124" s="26"/>
      <c r="D124" s="26"/>
      <c r="E124" s="22"/>
      <c r="F124" s="22"/>
      <c r="G124" s="22"/>
      <c r="H124" s="22"/>
      <c r="I124"/>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row>
    <row r="125" spans="1:45" s="2" customFormat="1" ht="12.75">
      <c r="A125" s="77"/>
      <c r="B125" s="26"/>
      <c r="C125" s="26"/>
      <c r="D125" s="26"/>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row>
    <row r="126" spans="1:45" s="2" customFormat="1" ht="12.75">
      <c r="A126" s="77"/>
      <c r="B126" s="26"/>
      <c r="C126" s="26"/>
      <c r="D126" s="26"/>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row>
    <row r="127" spans="1:45" s="2" customFormat="1" ht="12.75">
      <c r="A127" s="77"/>
      <c r="B127" s="26"/>
      <c r="C127" s="26"/>
      <c r="D127" s="26"/>
      <c r="E127" s="22"/>
      <c r="F127" s="22"/>
      <c r="G127" s="22"/>
      <c r="H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row>
    <row r="128" spans="1:45" s="2" customFormat="1" ht="12.75">
      <c r="A128" s="77"/>
      <c r="B128" s="26"/>
      <c r="C128" s="26"/>
      <c r="D128" s="26"/>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row>
    <row r="129" spans="1:45" s="2" customFormat="1" ht="12.75">
      <c r="A129" s="77"/>
      <c r="B129" s="26"/>
      <c r="C129" s="26"/>
      <c r="D129" s="26"/>
      <c r="E129" s="22"/>
      <c r="F129" s="22"/>
      <c r="G129" s="22"/>
      <c r="H129" s="22"/>
      <c r="I129" s="142" t="s">
        <v>100</v>
      </c>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row>
    <row r="130" spans="1:45" s="2" customFormat="1" ht="12.75">
      <c r="A130" s="77"/>
      <c r="B130" s="26"/>
      <c r="C130" s="26"/>
      <c r="D130" s="26"/>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row>
    <row r="131" spans="1:45" s="2" customFormat="1" ht="12.75">
      <c r="A131" s="77"/>
      <c r="B131" s="24" t="s">
        <v>220</v>
      </c>
      <c r="C131" s="24" t="s">
        <v>209</v>
      </c>
      <c r="D131" s="26"/>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row>
    <row r="132" spans="1:45" s="2" customFormat="1" ht="12.75">
      <c r="A132" s="77"/>
      <c r="B132" s="26"/>
      <c r="C132" s="26"/>
      <c r="D132" s="26"/>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row>
    <row r="133" spans="1:45" s="2" customFormat="1" ht="12.75">
      <c r="A133" s="77"/>
      <c r="B133" s="26"/>
      <c r="C133" s="26"/>
      <c r="D133" s="26"/>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row>
    <row r="134" spans="1:45" s="2" customFormat="1" ht="12.75">
      <c r="A134" s="77"/>
      <c r="B134" s="26"/>
      <c r="C134" s="26"/>
      <c r="D134" s="26"/>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row>
    <row r="135" spans="1:45" s="2" customFormat="1" ht="12.75">
      <c r="A135" s="77"/>
      <c r="B135" s="26"/>
      <c r="C135" s="26"/>
      <c r="D135" s="26"/>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row>
    <row r="136" spans="1:45" s="2" customFormat="1" ht="12.75">
      <c r="A136" s="77"/>
      <c r="B136" s="26"/>
      <c r="C136" s="26"/>
      <c r="D136" s="26"/>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row>
    <row r="137" spans="1:45" s="2" customFormat="1" ht="12.75">
      <c r="A137" s="77"/>
      <c r="B137" s="26"/>
      <c r="C137" s="26"/>
      <c r="D137" s="26"/>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row>
    <row r="138" spans="1:45" s="2" customFormat="1" ht="12.75">
      <c r="A138" s="77"/>
      <c r="B138" s="26"/>
      <c r="C138" s="26"/>
      <c r="D138" s="26"/>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row>
    <row r="139" spans="1:45" s="2" customFormat="1" ht="12.75">
      <c r="A139" s="77"/>
      <c r="B139" s="26"/>
      <c r="C139" s="26"/>
      <c r="D139" s="26"/>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row>
    <row r="140" spans="1:45" s="2" customFormat="1" ht="12.75">
      <c r="A140" s="77"/>
      <c r="B140" s="26"/>
      <c r="C140" s="26"/>
      <c r="D140" s="26"/>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row>
    <row r="141" spans="1:45" s="2" customFormat="1" ht="12.75">
      <c r="A141" s="77"/>
      <c r="B141" s="26"/>
      <c r="C141" s="26"/>
      <c r="D141" s="26"/>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row>
    <row r="142" spans="1:45" s="2" customFormat="1" ht="12.75">
      <c r="A142" s="77"/>
      <c r="B142" s="26"/>
      <c r="C142" s="26"/>
      <c r="D142" s="26"/>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row>
    <row r="143" spans="1:45" s="2" customFormat="1" ht="12.75">
      <c r="A143" s="77"/>
      <c r="B143" s="26"/>
      <c r="C143" s="26"/>
      <c r="D143" s="26"/>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row>
    <row r="144" spans="1:45" s="2" customFormat="1" ht="12.75">
      <c r="A144" s="76" t="s">
        <v>130</v>
      </c>
      <c r="B144" s="24" t="s">
        <v>137</v>
      </c>
      <c r="C144" s="24"/>
      <c r="D144" s="26"/>
      <c r="E144" s="22"/>
      <c r="F144" s="22"/>
      <c r="G144" s="22"/>
      <c r="H144" s="26"/>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row>
    <row r="145" spans="1:45" s="2" customFormat="1" ht="12.75">
      <c r="A145" s="77"/>
      <c r="B145" s="24"/>
      <c r="C145" s="24"/>
      <c r="D145" s="26"/>
      <c r="E145" s="22"/>
      <c r="F145" s="22"/>
      <c r="G145" s="22"/>
      <c r="H145" s="26"/>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row>
    <row r="146" spans="1:45" s="2" customFormat="1" ht="12.75">
      <c r="A146" s="76"/>
      <c r="C146" s="26"/>
      <c r="D146" s="26"/>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row>
    <row r="147" spans="1:45" s="2" customFormat="1" ht="12.75">
      <c r="A147" s="76"/>
      <c r="C147" s="26"/>
      <c r="D147" s="26"/>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row>
    <row r="148" spans="1:45" s="2" customFormat="1" ht="12.75">
      <c r="A148" s="77"/>
      <c r="B148" s="26"/>
      <c r="C148" s="26"/>
      <c r="D148" s="26"/>
      <c r="E148" s="44"/>
      <c r="G148" s="37"/>
      <c r="H148" s="37"/>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row>
    <row r="149" spans="1:45" s="2" customFormat="1" ht="12.75">
      <c r="A149" s="77"/>
      <c r="B149" s="26"/>
      <c r="C149" s="26"/>
      <c r="D149" s="26"/>
      <c r="E149" s="44"/>
      <c r="G149" s="44"/>
      <c r="H149" s="44" t="s">
        <v>25</v>
      </c>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row>
    <row r="150" spans="1:45" s="2" customFormat="1" ht="12.75">
      <c r="A150" s="77"/>
      <c r="B150" s="26"/>
      <c r="C150" s="26"/>
      <c r="D150" s="26"/>
      <c r="E150" s="29"/>
      <c r="G150" s="29"/>
      <c r="H150" s="29"/>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row>
    <row r="151" spans="1:45" s="2" customFormat="1" ht="12.75">
      <c r="A151" s="77"/>
      <c r="B151" s="26" t="s">
        <v>138</v>
      </c>
      <c r="C151" s="26"/>
      <c r="D151" s="26"/>
      <c r="E151" s="28"/>
      <c r="G151" s="28"/>
      <c r="H151" s="28">
        <v>2148114</v>
      </c>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row>
    <row r="152" spans="1:45" s="2" customFormat="1" ht="12.75">
      <c r="A152" s="77"/>
      <c r="B152" s="26" t="s">
        <v>151</v>
      </c>
      <c r="C152" s="26"/>
      <c r="D152" s="26"/>
      <c r="E152" s="28"/>
      <c r="G152" s="28"/>
      <c r="H152" s="28">
        <v>6196622</v>
      </c>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row>
    <row r="153" spans="1:45" s="2" customFormat="1" ht="13.5" thickBot="1">
      <c r="A153" s="77"/>
      <c r="B153" s="26" t="s">
        <v>24</v>
      </c>
      <c r="C153" s="13"/>
      <c r="D153" s="13"/>
      <c r="E153" s="48"/>
      <c r="F153" s="14"/>
      <c r="G153" s="69"/>
      <c r="H153" s="84">
        <f>SUM(H151:H152)</f>
        <v>8344736</v>
      </c>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row>
    <row r="154" spans="1:45" s="2" customFormat="1" ht="12.75">
      <c r="A154" s="77"/>
      <c r="B154" s="26"/>
      <c r="C154" s="26"/>
      <c r="D154" s="26"/>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row>
    <row r="155" spans="1:45" s="2" customFormat="1" ht="12.75">
      <c r="A155" s="77"/>
      <c r="B155" s="26"/>
      <c r="C155" s="26"/>
      <c r="D155" s="26"/>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row>
    <row r="156" spans="1:45" s="2" customFormat="1" ht="12.75">
      <c r="A156" s="77"/>
      <c r="B156" s="26"/>
      <c r="C156" s="26"/>
      <c r="D156" s="26"/>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row>
    <row r="157" spans="1:45" s="2" customFormat="1" ht="12.75">
      <c r="A157" s="77"/>
      <c r="B157" s="26"/>
      <c r="C157" s="26"/>
      <c r="D157" s="26"/>
      <c r="E157" s="22"/>
      <c r="F157" s="22"/>
      <c r="G157" s="22"/>
      <c r="H157" s="22"/>
      <c r="I157" s="139"/>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row>
    <row r="158" spans="1:45" s="2" customFormat="1" ht="12.75">
      <c r="A158" s="77"/>
      <c r="B158" s="26"/>
      <c r="C158" s="26"/>
      <c r="D158" s="26"/>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row>
    <row r="159" spans="1:45" s="2" customFormat="1" ht="13.5" customHeight="1">
      <c r="A159" s="76" t="s">
        <v>135</v>
      </c>
      <c r="B159" s="24" t="s">
        <v>140</v>
      </c>
      <c r="C159" s="24"/>
      <c r="D159" s="26"/>
      <c r="E159" s="22"/>
      <c r="F159" s="22"/>
      <c r="G159" s="22"/>
      <c r="H159" s="26"/>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row>
    <row r="160" spans="1:45" s="2" customFormat="1" ht="13.5" customHeight="1">
      <c r="A160" s="15"/>
      <c r="B160" s="24"/>
      <c r="C160" s="24"/>
      <c r="D160" s="26"/>
      <c r="E160" s="22"/>
      <c r="F160" s="22"/>
      <c r="G160" s="22"/>
      <c r="H160" s="26"/>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row>
    <row r="161" spans="1:45" s="2" customFormat="1" ht="13.5" customHeight="1">
      <c r="A161" s="76"/>
      <c r="H161" s="26"/>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row>
    <row r="162" spans="1:45" s="2" customFormat="1" ht="13.5" customHeight="1">
      <c r="A162" s="76"/>
      <c r="H162" s="26"/>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row>
    <row r="163" spans="1:45" s="2" customFormat="1" ht="13.5" customHeight="1">
      <c r="A163" s="77"/>
      <c r="H163" s="26"/>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row>
    <row r="164" spans="1:45" s="2" customFormat="1" ht="13.5" customHeight="1">
      <c r="A164" s="76" t="s">
        <v>136</v>
      </c>
      <c r="B164" s="24" t="s">
        <v>224</v>
      </c>
      <c r="C164" s="24"/>
      <c r="D164" s="26"/>
      <c r="E164" s="22"/>
      <c r="F164" s="22"/>
      <c r="G164" s="22"/>
      <c r="H164" s="26"/>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row>
    <row r="165" spans="1:45" s="2" customFormat="1" ht="13.5" customHeight="1">
      <c r="A165" s="77"/>
      <c r="B165" s="26"/>
      <c r="C165" s="26"/>
      <c r="D165" s="26"/>
      <c r="E165" s="22"/>
      <c r="F165" s="22"/>
      <c r="G165" s="22"/>
      <c r="H165" s="26"/>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row>
    <row r="166" spans="1:45" s="2" customFormat="1" ht="13.5" customHeight="1">
      <c r="A166" s="77"/>
      <c r="B166" s="26"/>
      <c r="C166" s="26"/>
      <c r="D166" s="26"/>
      <c r="E166" s="22"/>
      <c r="F166" s="22"/>
      <c r="G166" s="22"/>
      <c r="H166" s="26"/>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row>
    <row r="167" spans="1:45" s="2" customFormat="1" ht="13.5" customHeight="1">
      <c r="A167" s="77"/>
      <c r="B167" s="26"/>
      <c r="C167" s="26"/>
      <c r="D167" s="26"/>
      <c r="E167" s="22"/>
      <c r="F167" s="22"/>
      <c r="G167" s="22"/>
      <c r="H167" s="26"/>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row>
    <row r="168" spans="1:45" s="2" customFormat="1" ht="13.5" customHeight="1">
      <c r="A168" s="77"/>
      <c r="B168" s="26"/>
      <c r="C168" s="26"/>
      <c r="D168" s="26"/>
      <c r="E168" s="22"/>
      <c r="F168" s="22"/>
      <c r="G168" s="22"/>
      <c r="H168" s="26"/>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row>
    <row r="169" spans="1:45" s="2" customFormat="1" ht="13.5" customHeight="1">
      <c r="A169" s="77"/>
      <c r="B169" s="26"/>
      <c r="C169" s="26"/>
      <c r="D169" s="26"/>
      <c r="E169" s="22"/>
      <c r="F169" s="22"/>
      <c r="G169" s="22"/>
      <c r="H169" s="26"/>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row>
    <row r="170" spans="1:45" s="2" customFormat="1" ht="13.5" customHeight="1">
      <c r="A170" s="77"/>
      <c r="B170" s="2" t="s">
        <v>217</v>
      </c>
      <c r="C170" s="26"/>
      <c r="D170" s="26"/>
      <c r="E170" s="22"/>
      <c r="F170" s="22"/>
      <c r="G170" s="22"/>
      <c r="H170" s="26"/>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row>
    <row r="171" spans="1:45" s="2" customFormat="1" ht="13.5" customHeight="1">
      <c r="A171" s="77"/>
      <c r="B171" s="26"/>
      <c r="C171" s="26"/>
      <c r="D171" s="26"/>
      <c r="E171" s="22"/>
      <c r="F171" s="22"/>
      <c r="G171" s="22"/>
      <c r="H171" s="26"/>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row>
    <row r="172" spans="1:45" s="2" customFormat="1" ht="13.5" customHeight="1">
      <c r="A172" s="77"/>
      <c r="B172" s="26"/>
      <c r="C172" s="26"/>
      <c r="D172" s="26"/>
      <c r="E172" s="22"/>
      <c r="F172" s="22"/>
      <c r="G172" s="22"/>
      <c r="H172" s="26"/>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row>
    <row r="173" spans="1:45" s="2" customFormat="1" ht="13.5" customHeight="1">
      <c r="A173" s="77"/>
      <c r="B173" s="26"/>
      <c r="C173" s="26"/>
      <c r="D173" s="26"/>
      <c r="E173" s="22"/>
      <c r="F173" s="22"/>
      <c r="G173" s="22"/>
      <c r="H173" s="26"/>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row>
    <row r="174" spans="1:45" s="2" customFormat="1" ht="13.5" customHeight="1">
      <c r="A174" s="77"/>
      <c r="B174" s="26"/>
      <c r="C174" s="26"/>
      <c r="D174" s="26"/>
      <c r="E174" s="22"/>
      <c r="F174" s="22"/>
      <c r="G174" s="22"/>
      <c r="H174" s="26"/>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row>
    <row r="175" spans="1:45" s="2" customFormat="1" ht="13.5" customHeight="1">
      <c r="A175" s="77"/>
      <c r="B175" s="26"/>
      <c r="C175" s="26"/>
      <c r="D175" s="26"/>
      <c r="E175" s="22"/>
      <c r="F175" s="22"/>
      <c r="G175" s="22"/>
      <c r="H175" s="26"/>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row>
    <row r="176" spans="1:45" s="2" customFormat="1" ht="13.5" customHeight="1">
      <c r="A176" s="77"/>
      <c r="B176" s="26"/>
      <c r="C176" s="26"/>
      <c r="D176" s="26"/>
      <c r="E176" s="22"/>
      <c r="F176" s="22"/>
      <c r="G176" s="22"/>
      <c r="H176" s="26"/>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row>
    <row r="177" spans="1:45" s="2" customFormat="1" ht="13.5" customHeight="1">
      <c r="A177" s="77"/>
      <c r="B177" s="26" t="s">
        <v>218</v>
      </c>
      <c r="C177" s="26"/>
      <c r="D177" s="26"/>
      <c r="E177" s="22"/>
      <c r="F177" s="22"/>
      <c r="G177" s="22"/>
      <c r="H177" s="26"/>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row>
    <row r="178" spans="1:45" s="2" customFormat="1" ht="13.5" customHeight="1">
      <c r="A178" s="77"/>
      <c r="B178" s="26"/>
      <c r="C178" s="26"/>
      <c r="D178" s="26"/>
      <c r="E178" s="22"/>
      <c r="F178" s="22"/>
      <c r="G178" s="22"/>
      <c r="H178" s="26"/>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row>
    <row r="179" spans="1:45" s="2" customFormat="1" ht="13.5" customHeight="1">
      <c r="A179" s="77"/>
      <c r="B179" s="26"/>
      <c r="C179" s="26"/>
      <c r="D179" s="26"/>
      <c r="E179" s="22"/>
      <c r="F179" s="22"/>
      <c r="G179" s="22"/>
      <c r="H179" s="26"/>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row>
    <row r="180" spans="1:45" s="2" customFormat="1" ht="13.5" customHeight="1">
      <c r="A180" s="77"/>
      <c r="B180" s="26"/>
      <c r="C180" s="26"/>
      <c r="D180" s="26"/>
      <c r="E180" s="22"/>
      <c r="F180" s="22"/>
      <c r="G180" s="22"/>
      <c r="H180" s="26"/>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row>
    <row r="181" spans="1:45" s="2" customFormat="1" ht="13.5" customHeight="1">
      <c r="A181" s="77"/>
      <c r="B181" s="26"/>
      <c r="C181" s="26"/>
      <c r="D181" s="26"/>
      <c r="E181" s="22"/>
      <c r="F181" s="22"/>
      <c r="G181" s="22"/>
      <c r="H181" s="26"/>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row>
    <row r="182" spans="1:45" s="2" customFormat="1" ht="13.5" customHeight="1">
      <c r="A182" s="77"/>
      <c r="B182" s="26"/>
      <c r="C182" s="26"/>
      <c r="D182" s="26"/>
      <c r="E182" s="22"/>
      <c r="F182" s="22"/>
      <c r="G182" s="22"/>
      <c r="H182" s="26"/>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row>
    <row r="183" spans="1:45" s="2" customFormat="1" ht="13.5" customHeight="1">
      <c r="A183" s="77"/>
      <c r="B183" s="26"/>
      <c r="C183" s="26"/>
      <c r="D183" s="26"/>
      <c r="E183" s="22"/>
      <c r="F183" s="22"/>
      <c r="G183" s="22"/>
      <c r="H183" s="26"/>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row>
    <row r="184" spans="1:45" s="2" customFormat="1" ht="13.5" customHeight="1">
      <c r="A184" s="77"/>
      <c r="B184" s="26"/>
      <c r="C184" s="26"/>
      <c r="D184" s="26"/>
      <c r="E184" s="22"/>
      <c r="F184" s="22"/>
      <c r="G184" s="22"/>
      <c r="H184" s="26"/>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row>
    <row r="185" spans="1:45" s="2" customFormat="1" ht="13.5" customHeight="1">
      <c r="A185" s="77"/>
      <c r="B185" s="26"/>
      <c r="C185" s="26"/>
      <c r="D185" s="26"/>
      <c r="E185" s="22"/>
      <c r="F185" s="22"/>
      <c r="G185" s="22"/>
      <c r="H185" s="26"/>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row>
    <row r="186" spans="1:45" s="2" customFormat="1" ht="13.5" customHeight="1">
      <c r="A186" s="77"/>
      <c r="B186" s="26"/>
      <c r="C186" s="26"/>
      <c r="D186" s="26"/>
      <c r="E186" s="22"/>
      <c r="F186" s="22"/>
      <c r="G186" s="22"/>
      <c r="H186" s="26"/>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row>
    <row r="187" spans="1:45" s="2" customFormat="1" ht="13.5" customHeight="1">
      <c r="A187" s="77"/>
      <c r="B187" s="26"/>
      <c r="C187" s="26"/>
      <c r="D187" s="26"/>
      <c r="E187" s="22"/>
      <c r="F187" s="22"/>
      <c r="G187" s="22"/>
      <c r="H187" s="26"/>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row>
    <row r="188" spans="1:45" s="2" customFormat="1" ht="13.5" customHeight="1">
      <c r="A188" s="77"/>
      <c r="B188" s="26"/>
      <c r="C188" s="26"/>
      <c r="D188" s="26"/>
      <c r="E188" s="22"/>
      <c r="F188" s="22"/>
      <c r="G188" s="22"/>
      <c r="H188" s="26"/>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row>
    <row r="189" spans="1:45" s="2" customFormat="1" ht="13.5" customHeight="1">
      <c r="A189" s="77"/>
      <c r="B189" s="26"/>
      <c r="C189" s="26"/>
      <c r="D189" s="26"/>
      <c r="E189" s="22"/>
      <c r="F189" s="22"/>
      <c r="G189" s="22"/>
      <c r="H189" s="26"/>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row>
    <row r="190" spans="1:45" s="2" customFormat="1" ht="13.5" customHeight="1">
      <c r="A190" s="77"/>
      <c r="B190" s="26"/>
      <c r="C190" s="26"/>
      <c r="D190" s="26"/>
      <c r="E190" s="22"/>
      <c r="F190" s="22"/>
      <c r="G190" s="22"/>
      <c r="H190" s="26"/>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row>
    <row r="191" spans="1:45" s="2" customFormat="1" ht="13.5" customHeight="1">
      <c r="A191" s="76"/>
      <c r="B191" s="26"/>
      <c r="C191" s="26"/>
      <c r="D191" s="26"/>
      <c r="E191" s="22"/>
      <c r="F191" s="22"/>
      <c r="G191" s="22"/>
      <c r="H191" s="26"/>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row>
    <row r="192" spans="1:45" s="2" customFormat="1" ht="13.5" customHeight="1">
      <c r="A192" s="77"/>
      <c r="B192" s="26"/>
      <c r="C192" s="26"/>
      <c r="D192" s="26"/>
      <c r="E192" s="22"/>
      <c r="F192" s="22"/>
      <c r="G192" s="22"/>
      <c r="H192" s="26"/>
      <c r="I192" s="22" t="s">
        <v>100</v>
      </c>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row>
    <row r="193" spans="1:45" s="2" customFormat="1" ht="13.5" customHeight="1">
      <c r="A193" s="77"/>
      <c r="B193" s="26"/>
      <c r="C193" s="26"/>
      <c r="D193" s="26"/>
      <c r="E193" s="22"/>
      <c r="F193" s="22"/>
      <c r="G193" s="22"/>
      <c r="H193" s="26"/>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row>
    <row r="194" spans="1:45" s="2" customFormat="1" ht="13.5" customHeight="1">
      <c r="A194" s="77"/>
      <c r="B194" s="26"/>
      <c r="C194" s="26"/>
      <c r="D194" s="26"/>
      <c r="E194" s="22"/>
      <c r="F194" s="22"/>
      <c r="G194" s="22"/>
      <c r="H194" s="26"/>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row>
    <row r="195" spans="1:45" s="2" customFormat="1" ht="13.5" customHeight="1">
      <c r="A195" s="77"/>
      <c r="B195" s="26"/>
      <c r="C195" s="26"/>
      <c r="D195" s="26"/>
      <c r="E195" s="22"/>
      <c r="F195" s="22"/>
      <c r="G195" s="22"/>
      <c r="H195" s="26"/>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row>
    <row r="196" spans="1:45" s="2" customFormat="1" ht="13.5" customHeight="1">
      <c r="A196" s="77"/>
      <c r="B196" s="26" t="s">
        <v>220</v>
      </c>
      <c r="C196" s="26"/>
      <c r="D196" s="26"/>
      <c r="E196" s="22"/>
      <c r="F196" s="22"/>
      <c r="G196" s="22"/>
      <c r="H196" s="26"/>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row>
    <row r="197" spans="1:45" s="2" customFormat="1" ht="13.5" customHeight="1">
      <c r="A197" s="77"/>
      <c r="B197" s="26"/>
      <c r="C197" s="26"/>
      <c r="D197" s="26"/>
      <c r="E197" s="22"/>
      <c r="F197" s="22"/>
      <c r="G197" s="22"/>
      <c r="H197" s="26"/>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row>
    <row r="198" spans="1:45" s="2" customFormat="1" ht="13.5" customHeight="1">
      <c r="A198" s="77"/>
      <c r="B198" s="26"/>
      <c r="C198" s="26"/>
      <c r="D198" s="26"/>
      <c r="E198" s="22"/>
      <c r="F198" s="22"/>
      <c r="G198" s="22"/>
      <c r="H198" s="26"/>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row>
    <row r="199" spans="1:45" s="2" customFormat="1" ht="13.5" customHeight="1">
      <c r="A199" s="77"/>
      <c r="B199" s="26"/>
      <c r="C199" s="26"/>
      <c r="D199" s="26"/>
      <c r="E199" s="22"/>
      <c r="F199" s="22"/>
      <c r="G199" s="22"/>
      <c r="H199" s="26"/>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row>
    <row r="200" spans="1:45" s="2" customFormat="1" ht="13.5" customHeight="1">
      <c r="A200" s="77"/>
      <c r="B200" s="26"/>
      <c r="C200" s="26"/>
      <c r="D200" s="26"/>
      <c r="E200" s="22"/>
      <c r="F200" s="22"/>
      <c r="G200" s="22"/>
      <c r="H200" s="26"/>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row>
    <row r="201" spans="1:45" s="2" customFormat="1" ht="13.5" customHeight="1">
      <c r="A201" s="77"/>
      <c r="B201" s="26"/>
      <c r="C201" s="26"/>
      <c r="D201" s="26"/>
      <c r="E201" s="22"/>
      <c r="F201" s="22"/>
      <c r="G201" s="22"/>
      <c r="H201" s="26"/>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row>
    <row r="202" spans="1:45" s="2" customFormat="1" ht="13.5" customHeight="1">
      <c r="A202" s="77"/>
      <c r="B202" s="26"/>
      <c r="C202" s="26"/>
      <c r="D202" s="26"/>
      <c r="E202" s="22"/>
      <c r="F202" s="22"/>
      <c r="G202" s="22"/>
      <c r="H202" s="26"/>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row>
    <row r="203" spans="1:45" s="2" customFormat="1" ht="13.5" customHeight="1">
      <c r="A203" s="77"/>
      <c r="B203" s="26"/>
      <c r="C203" s="26"/>
      <c r="D203" s="26"/>
      <c r="E203" s="22"/>
      <c r="F203" s="22"/>
      <c r="G203" s="22"/>
      <c r="H203" s="26"/>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row>
    <row r="204" spans="1:45" s="2" customFormat="1" ht="13.5" customHeight="1">
      <c r="A204" s="77"/>
      <c r="B204" s="26"/>
      <c r="C204" s="26"/>
      <c r="D204" s="26"/>
      <c r="E204" s="22"/>
      <c r="F204" s="22"/>
      <c r="G204" s="22"/>
      <c r="H204" s="26"/>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row>
    <row r="205" spans="1:45" s="2" customFormat="1" ht="13.5" customHeight="1">
      <c r="A205" s="77"/>
      <c r="B205" s="26"/>
      <c r="C205" s="26"/>
      <c r="D205" s="26"/>
      <c r="E205" s="22"/>
      <c r="F205" s="22"/>
      <c r="G205" s="22"/>
      <c r="H205" s="26"/>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row>
    <row r="206" spans="1:45" s="2" customFormat="1" ht="13.5" customHeight="1">
      <c r="A206" s="77"/>
      <c r="B206" s="26"/>
      <c r="C206" s="26"/>
      <c r="D206" s="26"/>
      <c r="E206" s="22"/>
      <c r="F206" s="22"/>
      <c r="G206" s="22"/>
      <c r="H206" s="26"/>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row>
    <row r="207" spans="1:45" s="2" customFormat="1" ht="12.75">
      <c r="A207" s="76" t="s">
        <v>136</v>
      </c>
      <c r="B207" s="24" t="s">
        <v>242</v>
      </c>
      <c r="C207" s="24"/>
      <c r="D207" s="26"/>
      <c r="E207" s="22"/>
      <c r="F207" s="22"/>
      <c r="G207" s="22"/>
      <c r="H207" s="26"/>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row>
    <row r="208" spans="1:45" s="2" customFormat="1" ht="12.75">
      <c r="A208" s="76"/>
      <c r="B208" s="24"/>
      <c r="C208" s="24"/>
      <c r="D208" s="26"/>
      <c r="E208" s="22"/>
      <c r="F208" s="22"/>
      <c r="G208" s="22"/>
      <c r="H208" s="26"/>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row>
    <row r="209" spans="1:45" s="2" customFormat="1" ht="12.75">
      <c r="A209" s="77"/>
      <c r="B209" s="26" t="s">
        <v>220</v>
      </c>
      <c r="C209" s="26"/>
      <c r="D209" s="26"/>
      <c r="E209" s="22"/>
      <c r="F209" s="22"/>
      <c r="G209" s="22"/>
      <c r="H209" s="26"/>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row>
    <row r="210" spans="1:45" s="2" customFormat="1" ht="12.75">
      <c r="A210" s="77"/>
      <c r="B210" s="26"/>
      <c r="C210" s="26"/>
      <c r="D210" s="26"/>
      <c r="E210" s="22"/>
      <c r="F210" s="22"/>
      <c r="G210" s="22"/>
      <c r="H210" s="26"/>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row>
    <row r="211" spans="1:45" s="2" customFormat="1" ht="12.75">
      <c r="A211" s="77"/>
      <c r="B211" s="26"/>
      <c r="C211" s="26"/>
      <c r="D211" s="26"/>
      <c r="E211" s="22"/>
      <c r="F211" s="22"/>
      <c r="G211" s="22"/>
      <c r="H211" s="26"/>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row>
    <row r="212" spans="1:45" s="2" customFormat="1" ht="12.75">
      <c r="A212" s="77"/>
      <c r="C212" s="26"/>
      <c r="D212" s="26"/>
      <c r="E212" s="22"/>
      <c r="F212" s="22"/>
      <c r="G212" s="22"/>
      <c r="H212" s="26"/>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row>
    <row r="213" spans="1:45" s="2" customFormat="1" ht="12.75">
      <c r="A213" s="77"/>
      <c r="B213" s="26"/>
      <c r="C213" s="26"/>
      <c r="D213" s="26"/>
      <c r="E213" s="22"/>
      <c r="F213" s="22"/>
      <c r="G213" s="22"/>
      <c r="H213" s="26"/>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row>
    <row r="214" spans="1:45" s="2" customFormat="1" ht="12.75">
      <c r="A214" s="77"/>
      <c r="C214" s="26"/>
      <c r="D214" s="26"/>
      <c r="E214" s="22"/>
      <c r="F214" s="22"/>
      <c r="G214" s="22"/>
      <c r="H214" s="26"/>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row>
    <row r="215" spans="1:45" s="2" customFormat="1" ht="12.75">
      <c r="A215" s="77"/>
      <c r="B215" s="26"/>
      <c r="C215" s="26"/>
      <c r="D215" s="26"/>
      <c r="E215" s="22"/>
      <c r="F215" s="22"/>
      <c r="G215" s="22"/>
      <c r="H215" s="26"/>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row>
    <row r="216" spans="1:45" s="2" customFormat="1" ht="12.75">
      <c r="A216" s="77"/>
      <c r="B216" s="26"/>
      <c r="C216" s="26"/>
      <c r="D216" s="26"/>
      <c r="E216" s="22"/>
      <c r="F216" s="22"/>
      <c r="G216" s="22"/>
      <c r="H216" s="26"/>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row>
    <row r="217" spans="1:45" s="2" customFormat="1" ht="12.75" customHeight="1">
      <c r="A217" s="77"/>
      <c r="B217" s="26"/>
      <c r="C217" s="26"/>
      <c r="D217" s="26"/>
      <c r="E217" s="22"/>
      <c r="F217" s="22"/>
      <c r="G217" s="22"/>
      <c r="H217" s="26"/>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row>
    <row r="218" spans="1:45" s="2" customFormat="1" ht="12.75">
      <c r="A218" s="77"/>
      <c r="B218" s="26"/>
      <c r="C218" s="26"/>
      <c r="D218" s="26"/>
      <c r="E218" s="22"/>
      <c r="F218" s="22"/>
      <c r="G218" s="22"/>
      <c r="H218" s="26"/>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row>
    <row r="219" spans="1:45" s="2" customFormat="1" ht="12.75">
      <c r="A219" s="77"/>
      <c r="B219" s="26"/>
      <c r="C219" s="26"/>
      <c r="D219" s="26"/>
      <c r="E219" s="22"/>
      <c r="F219" s="22"/>
      <c r="G219" s="22"/>
      <c r="H219" s="26"/>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row>
    <row r="220" spans="1:45" s="2" customFormat="1" ht="12.75">
      <c r="A220" s="77"/>
      <c r="B220" s="26"/>
      <c r="C220" s="26"/>
      <c r="D220" s="26"/>
      <c r="E220" s="22"/>
      <c r="F220" s="22"/>
      <c r="G220" s="22"/>
      <c r="H220" s="26"/>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row>
    <row r="221" spans="1:45" s="2" customFormat="1" ht="12.75">
      <c r="A221" s="77"/>
      <c r="B221" s="26"/>
      <c r="C221" s="26"/>
      <c r="D221" s="26"/>
      <c r="E221" s="22"/>
      <c r="F221" s="22"/>
      <c r="G221" s="22"/>
      <c r="H221" s="26"/>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row>
    <row r="222" spans="1:45" s="2" customFormat="1" ht="13.5" customHeight="1">
      <c r="A222" s="77"/>
      <c r="B222" s="26"/>
      <c r="C222" s="26"/>
      <c r="D222" s="26"/>
      <c r="E222" s="22"/>
      <c r="F222" s="22"/>
      <c r="G222" s="22"/>
      <c r="H222" s="26"/>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row>
    <row r="223" spans="1:45" s="2" customFormat="1" ht="13.5" customHeight="1">
      <c r="A223" s="76"/>
      <c r="B223" s="24"/>
      <c r="C223" s="26"/>
      <c r="D223" s="26"/>
      <c r="E223" s="22"/>
      <c r="F223" s="22"/>
      <c r="G223" s="22"/>
      <c r="H223" s="26"/>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row>
    <row r="224" spans="1:45" s="2" customFormat="1" ht="12.75">
      <c r="A224" s="77"/>
      <c r="B224" s="26"/>
      <c r="C224" s="26"/>
      <c r="D224" s="26"/>
      <c r="E224" s="22"/>
      <c r="F224" s="22"/>
      <c r="G224" s="22"/>
      <c r="H224" s="26"/>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row>
    <row r="225" spans="1:45" s="2" customFormat="1" ht="12.75">
      <c r="A225" s="76" t="s">
        <v>139</v>
      </c>
      <c r="B225" s="24" t="s">
        <v>143</v>
      </c>
      <c r="C225" s="24"/>
      <c r="D225" s="26"/>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row>
    <row r="226" spans="1:45" s="2" customFormat="1" ht="12.75">
      <c r="A226" s="77"/>
      <c r="B226" s="24"/>
      <c r="C226" s="24"/>
      <c r="D226" s="26"/>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row>
    <row r="227" spans="1:45" s="2" customFormat="1" ht="12.75">
      <c r="A227" s="76"/>
      <c r="B227" s="24"/>
      <c r="C227" s="24"/>
      <c r="D227" s="26"/>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row>
    <row r="228" spans="1:45" s="2" customFormat="1" ht="12.75">
      <c r="A228" s="76"/>
      <c r="B228" s="26"/>
      <c r="C228" s="26"/>
      <c r="D228" s="26"/>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row>
    <row r="229" spans="1:45" s="2" customFormat="1" ht="12.75">
      <c r="A229" s="76" t="s">
        <v>141</v>
      </c>
      <c r="B229" s="24" t="s">
        <v>145</v>
      </c>
      <c r="C229" s="24"/>
      <c r="D229" s="26"/>
      <c r="E229" s="22"/>
      <c r="F229" s="22"/>
      <c r="G229" s="22"/>
      <c r="H229" s="26"/>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row>
    <row r="230" spans="1:45" s="2" customFormat="1" ht="12.75">
      <c r="A230" s="77"/>
      <c r="B230" s="26"/>
      <c r="C230" s="26"/>
      <c r="D230" s="26"/>
      <c r="E230" s="27"/>
      <c r="F230" s="27"/>
      <c r="G230" s="72" t="s">
        <v>41</v>
      </c>
      <c r="H230" s="72" t="s">
        <v>253</v>
      </c>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row>
    <row r="231" spans="1:45" s="2" customFormat="1" ht="12.75">
      <c r="A231" s="76"/>
      <c r="B231" s="26"/>
      <c r="C231" s="26"/>
      <c r="D231" s="26"/>
      <c r="E231" s="28"/>
      <c r="F231" s="28"/>
      <c r="G231" s="63" t="s">
        <v>246</v>
      </c>
      <c r="H231" s="63" t="str">
        <f>G231</f>
        <v>30.09.2009</v>
      </c>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row>
    <row r="232" spans="1:45" s="2" customFormat="1" ht="12.75">
      <c r="A232" s="77"/>
      <c r="B232" s="26"/>
      <c r="C232" s="26"/>
      <c r="D232" s="26"/>
      <c r="E232" s="28"/>
      <c r="F232" s="28"/>
      <c r="G232" s="28"/>
      <c r="H232" s="28"/>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row>
    <row r="233" spans="1:45" s="2" customFormat="1" ht="12.75">
      <c r="A233" s="77"/>
      <c r="B233" s="26" t="s">
        <v>306</v>
      </c>
      <c r="C233" s="26"/>
      <c r="D233" s="26"/>
      <c r="E233" s="74"/>
      <c r="F233" s="74"/>
      <c r="G233" s="74">
        <f>PL!D40</f>
        <v>852603</v>
      </c>
      <c r="H233" s="74">
        <f>PL!G40</f>
        <v>-135429</v>
      </c>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row>
    <row r="234" spans="1:45" s="2" customFormat="1" ht="12.75">
      <c r="A234" s="77"/>
      <c r="B234" s="26"/>
      <c r="C234" s="26"/>
      <c r="D234" s="26"/>
      <c r="E234" s="74"/>
      <c r="F234" s="74"/>
      <c r="G234" s="74"/>
      <c r="H234" s="74"/>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row>
    <row r="235" spans="1:45" s="2" customFormat="1" ht="12.75">
      <c r="A235" s="77"/>
      <c r="B235" s="26" t="s">
        <v>36</v>
      </c>
      <c r="C235" s="26"/>
      <c r="D235" s="26"/>
      <c r="E235" s="74"/>
      <c r="F235" s="74"/>
      <c r="G235" s="3">
        <v>634906903</v>
      </c>
      <c r="H235" s="3">
        <v>634906903</v>
      </c>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row>
    <row r="236" spans="1:45" s="2" customFormat="1" ht="12.75">
      <c r="A236" s="77"/>
      <c r="B236" s="26"/>
      <c r="C236" s="26"/>
      <c r="D236" s="26"/>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row>
    <row r="237" spans="1:45" s="2" customFormat="1" ht="12.75">
      <c r="A237" s="77"/>
      <c r="B237" s="26" t="s">
        <v>170</v>
      </c>
      <c r="C237" s="26"/>
      <c r="D237" s="26"/>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row>
    <row r="238" spans="1:45" s="2" customFormat="1" ht="12.75">
      <c r="A238" s="77"/>
      <c r="B238" s="79" t="s">
        <v>146</v>
      </c>
      <c r="C238" s="79"/>
      <c r="D238" s="79"/>
      <c r="E238" s="81"/>
      <c r="F238" s="81"/>
      <c r="G238" s="81">
        <f>G233/G235*100</f>
        <v>0.1342878768479857</v>
      </c>
      <c r="H238" s="81">
        <f>H233/H235*100</f>
        <v>-0.021330528831878207</v>
      </c>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row>
    <row r="239" spans="1:45" s="2" customFormat="1" ht="13.5" thickBot="1">
      <c r="A239" s="77"/>
      <c r="B239" s="79" t="s">
        <v>147</v>
      </c>
      <c r="C239" s="79"/>
      <c r="D239" s="26" t="s">
        <v>100</v>
      </c>
      <c r="E239" s="27"/>
      <c r="F239" s="27"/>
      <c r="G239" s="82">
        <f>G238</f>
        <v>0.1342878768479857</v>
      </c>
      <c r="H239" s="82">
        <f>H238</f>
        <v>-0.021330528831878207</v>
      </c>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row>
    <row r="240" spans="1:45" s="2" customFormat="1" ht="12.75">
      <c r="A240" s="77"/>
      <c r="B240" s="79"/>
      <c r="C240" s="79"/>
      <c r="D240" s="26"/>
      <c r="E240" s="27"/>
      <c r="F240" s="27"/>
      <c r="G240" s="123"/>
      <c r="H240" s="123"/>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row>
    <row r="241" spans="1:45" s="2" customFormat="1" ht="12.75">
      <c r="A241" s="38" t="s">
        <v>142</v>
      </c>
      <c r="B241" s="15" t="s">
        <v>71</v>
      </c>
      <c r="C241" s="15"/>
      <c r="D241" s="15"/>
      <c r="E241" s="13"/>
      <c r="F241" s="13"/>
      <c r="G241" s="13"/>
      <c r="H241" s="14"/>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row>
    <row r="242" spans="1:45" s="2" customFormat="1" ht="12.75">
      <c r="A242" s="18"/>
      <c r="B242" s="15"/>
      <c r="C242" s="15"/>
      <c r="D242" s="15"/>
      <c r="E242" s="13"/>
      <c r="F242" s="13"/>
      <c r="G242" s="13"/>
      <c r="H242" s="14"/>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row>
    <row r="243" spans="1:45" s="2" customFormat="1" ht="12.75">
      <c r="A243" s="18"/>
      <c r="B243" s="15"/>
      <c r="C243" s="15"/>
      <c r="D243" s="15"/>
      <c r="E243" s="13"/>
      <c r="F243" s="13"/>
      <c r="G243" s="13"/>
      <c r="H243" s="14"/>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row>
    <row r="244" spans="1:45" s="2" customFormat="1" ht="12.75">
      <c r="A244" s="18"/>
      <c r="B244" s="15"/>
      <c r="C244" s="15"/>
      <c r="D244" s="15"/>
      <c r="E244" s="13"/>
      <c r="F244" s="13"/>
      <c r="G244" s="13"/>
      <c r="H244" s="14"/>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row>
    <row r="245" spans="1:45" s="2" customFormat="1" ht="12.75">
      <c r="A245" s="18"/>
      <c r="B245" s="15"/>
      <c r="C245" s="15"/>
      <c r="D245" s="15"/>
      <c r="E245" s="13"/>
      <c r="F245" s="13"/>
      <c r="G245" s="13"/>
      <c r="H245" s="14"/>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row>
    <row r="246" spans="1:45" s="2" customFormat="1" ht="12.75">
      <c r="A246" s="77"/>
      <c r="B246" s="26"/>
      <c r="C246" s="26"/>
      <c r="D246" s="26"/>
      <c r="E246" s="22"/>
      <c r="F246" s="22"/>
      <c r="G246" s="22"/>
      <c r="H246" s="26"/>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row>
    <row r="247" spans="1:45" s="2" customFormat="1" ht="12.75">
      <c r="A247" s="76" t="s">
        <v>144</v>
      </c>
      <c r="B247" s="24" t="s">
        <v>148</v>
      </c>
      <c r="C247" s="24"/>
      <c r="D247" s="26"/>
      <c r="E247" s="22"/>
      <c r="F247" s="22"/>
      <c r="G247" s="22"/>
      <c r="H247" s="26"/>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row>
    <row r="248" spans="1:45" s="2" customFormat="1" ht="12.75">
      <c r="A248" s="77"/>
      <c r="B248" s="26"/>
      <c r="C248" s="26"/>
      <c r="D248" s="26"/>
      <c r="E248" s="22"/>
      <c r="F248" s="22"/>
      <c r="G248" s="22"/>
      <c r="H248" s="26"/>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row>
    <row r="249" spans="1:45" s="2" customFormat="1" ht="12.75">
      <c r="A249" s="76"/>
      <c r="B249" s="26"/>
      <c r="C249" s="26"/>
      <c r="D249" s="26"/>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row>
    <row r="250" spans="1:45" s="2" customFormat="1" ht="12.75">
      <c r="A250" s="77"/>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row>
    <row r="251" spans="1:45" s="2" customFormat="1" ht="12.75">
      <c r="A251" s="1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row>
    <row r="252" spans="1:45" s="2" customFormat="1" ht="12.75">
      <c r="A252" s="1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row>
    <row r="253" spans="9:45" s="2" customFormat="1" ht="12.75">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row>
    <row r="254" spans="9:45" s="2" customFormat="1" ht="12.75">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row>
    <row r="255" spans="9:45" s="2" customFormat="1" ht="12.75">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row>
    <row r="256" spans="9:45" s="2" customFormat="1" ht="12.75">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row>
    <row r="257" spans="9:45" s="2" customFormat="1" ht="12.75">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row>
    <row r="258" spans="9:45" s="2" customFormat="1" ht="12.75">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row>
    <row r="259" spans="1:45" s="2" customFormat="1" ht="12.75">
      <c r="A259" s="1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row>
    <row r="260" spans="1:45" s="2" customFormat="1" ht="12.75">
      <c r="A260" s="1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row>
    <row r="261" spans="1:45" s="2" customFormat="1" ht="12.75">
      <c r="A261" s="1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row>
    <row r="262" spans="1:45" s="2" customFormat="1" ht="12.75">
      <c r="A262" s="1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row>
    <row r="263" spans="1:45" s="2" customFormat="1" ht="12.75">
      <c r="A263" s="1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row>
    <row r="264" spans="1:45" s="2" customFormat="1" ht="12.75">
      <c r="A264" s="1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row>
    <row r="265" spans="1:45" s="2" customFormat="1" ht="12.75">
      <c r="A265" s="1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row>
    <row r="266" spans="1:45" s="2" customFormat="1" ht="12.75">
      <c r="A266" s="1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row>
    <row r="267" spans="1:45" s="2" customFormat="1" ht="12.75">
      <c r="A267" s="1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row>
    <row r="268" spans="1:45" s="2" customFormat="1" ht="12.75">
      <c r="A268" s="1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row>
    <row r="269" spans="1:45" s="2" customFormat="1" ht="12.75">
      <c r="A269" s="1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row>
    <row r="270" spans="1:45" s="2" customFormat="1" ht="12.75">
      <c r="A270" s="1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row>
    <row r="271" spans="1:45" s="2" customFormat="1" ht="12.75">
      <c r="A271" s="1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row>
    <row r="272" spans="1:45" s="2" customFormat="1" ht="12.75">
      <c r="A272" s="1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row>
    <row r="273" spans="1:45" s="2" customFormat="1" ht="12.75">
      <c r="A273" s="1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row>
    <row r="274" spans="1:45" s="2" customFormat="1" ht="12.75">
      <c r="A274" s="1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row>
    <row r="275" spans="1:45" s="2" customFormat="1" ht="12.75">
      <c r="A275" s="1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row>
    <row r="276" spans="1:45" s="2" customFormat="1" ht="12.75">
      <c r="A276" s="1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row>
    <row r="277" spans="1:45" s="2" customFormat="1" ht="12.75">
      <c r="A277" s="1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row>
    <row r="278" spans="1:45" s="2" customFormat="1" ht="12.75">
      <c r="A278" s="1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row>
    <row r="279" spans="1:45" s="2" customFormat="1" ht="12.75">
      <c r="A279" s="1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row>
    <row r="280" spans="1:45" s="2" customFormat="1" ht="12.75">
      <c r="A280" s="1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row>
    <row r="281" spans="1:45" s="2" customFormat="1" ht="12.75">
      <c r="A281" s="1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row>
    <row r="282" spans="1:45" s="2" customFormat="1" ht="12.75">
      <c r="A282" s="1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row>
    <row r="283" spans="1:45" s="2" customFormat="1" ht="12.75">
      <c r="A283" s="1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row>
    <row r="284" spans="1:45" s="2" customFormat="1" ht="12.75">
      <c r="A284" s="1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row>
    <row r="285" spans="1:45" s="2" customFormat="1" ht="12.75">
      <c r="A285" s="1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row>
    <row r="286" spans="1:45" s="2" customFormat="1" ht="12.75">
      <c r="A286" s="1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row>
    <row r="287" spans="1:45" s="2" customFormat="1" ht="12.75">
      <c r="A287" s="1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row>
    <row r="288" spans="1:45" s="2" customFormat="1" ht="12.75">
      <c r="A288" s="1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row>
    <row r="289" spans="1:45" s="2" customFormat="1" ht="12.75">
      <c r="A289" s="1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row>
    <row r="290" spans="1:45" s="2" customFormat="1" ht="12.75">
      <c r="A290" s="1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row>
    <row r="291" spans="1:45" s="2" customFormat="1" ht="12.75">
      <c r="A291" s="1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row>
    <row r="292" spans="1:45" s="2" customFormat="1" ht="12.75">
      <c r="A292" s="1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row>
    <row r="293" spans="1:45" s="2" customFormat="1" ht="12.75">
      <c r="A293" s="1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row>
    <row r="294" spans="1:45" s="2" customFormat="1" ht="12.75">
      <c r="A294" s="1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row>
    <row r="295" spans="1:45" s="2" customFormat="1" ht="12.75">
      <c r="A295" s="1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row>
    <row r="296" spans="1:45" s="2" customFormat="1" ht="12.75">
      <c r="A296" s="1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row>
    <row r="297" spans="1:45" s="2" customFormat="1" ht="12.75">
      <c r="A297" s="1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row>
    <row r="298" spans="1:45" s="2" customFormat="1" ht="12.75">
      <c r="A298" s="1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row>
    <row r="299" spans="1:45" s="2" customFormat="1" ht="12.75">
      <c r="A299" s="1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row>
    <row r="300" spans="1:45" s="2" customFormat="1" ht="12.75">
      <c r="A300" s="1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row>
    <row r="301" spans="1:45" s="2" customFormat="1" ht="12.75">
      <c r="A301" s="1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row>
    <row r="302" spans="1:45" s="2" customFormat="1" ht="12.75">
      <c r="A302" s="1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row>
    <row r="303" spans="1:45" s="2" customFormat="1" ht="12.75">
      <c r="A303" s="1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row>
    <row r="304" spans="1:45" s="2" customFormat="1" ht="12.75">
      <c r="A304" s="1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row>
    <row r="305" spans="1:45" s="2" customFormat="1" ht="12.75">
      <c r="A305" s="1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row>
    <row r="306" spans="1:45" s="2" customFormat="1" ht="12.75">
      <c r="A306" s="1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row>
    <row r="307" spans="1:45" s="2" customFormat="1" ht="12.75">
      <c r="A307" s="1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row>
    <row r="308" spans="1:45" s="2" customFormat="1" ht="12.75">
      <c r="A308" s="1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row>
    <row r="309" spans="1:45" s="2" customFormat="1" ht="12.75">
      <c r="A309" s="1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row>
    <row r="310" spans="1:45" s="2" customFormat="1" ht="12.75">
      <c r="A310" s="1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row>
    <row r="311" spans="1:45" s="2" customFormat="1" ht="12.75">
      <c r="A311" s="1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row>
    <row r="312" spans="1:45" s="2" customFormat="1" ht="12.75">
      <c r="A312" s="1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row>
    <row r="313" spans="1:45" s="2" customFormat="1" ht="12.75">
      <c r="A313" s="1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row>
    <row r="314" spans="1:45" s="2" customFormat="1" ht="12.75">
      <c r="A314" s="1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row>
    <row r="315" spans="1:45" s="2" customFormat="1" ht="12.75">
      <c r="A315" s="1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row>
    <row r="316" spans="1:45" s="2" customFormat="1" ht="12.75">
      <c r="A316" s="1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row>
    <row r="317" spans="1:45" s="2" customFormat="1" ht="12.75">
      <c r="A317" s="1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row>
    <row r="318" spans="1:45" s="2" customFormat="1" ht="12.75">
      <c r="A318" s="1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row>
    <row r="319" spans="1:45" s="2" customFormat="1" ht="12.75">
      <c r="A319" s="1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row>
    <row r="320" spans="1:45" s="2" customFormat="1" ht="12.75">
      <c r="A320" s="1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row>
    <row r="321" spans="1:45" s="2" customFormat="1" ht="12.75">
      <c r="A321" s="1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row>
    <row r="322" spans="1:45" s="2" customFormat="1" ht="12.75">
      <c r="A322" s="1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row>
    <row r="323" spans="1:45" s="2" customFormat="1" ht="12.75">
      <c r="A323" s="1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row>
    <row r="324" spans="1:45" s="2" customFormat="1" ht="12.75">
      <c r="A324" s="1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row>
    <row r="325" spans="1:45" s="2" customFormat="1" ht="12.75">
      <c r="A325" s="1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row>
    <row r="326" spans="1:45" s="2" customFormat="1" ht="12.75">
      <c r="A326" s="1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row>
    <row r="327" spans="1:45" s="2" customFormat="1" ht="12.75">
      <c r="A327" s="1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row>
    <row r="328" spans="1:45" s="2" customFormat="1" ht="12.75">
      <c r="A328" s="1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row>
    <row r="329" spans="1:45" s="2" customFormat="1" ht="12.75">
      <c r="A329" s="1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row>
    <row r="330" spans="1:45" s="2" customFormat="1" ht="12.75">
      <c r="A330" s="1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row>
    <row r="331" spans="1:45" s="2" customFormat="1" ht="12.75">
      <c r="A331" s="1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row>
    <row r="332" spans="1:45" s="2" customFormat="1" ht="12.75">
      <c r="A332" s="1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row>
    <row r="333" spans="1:45" s="2" customFormat="1" ht="12.75">
      <c r="A333" s="1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row>
    <row r="334" spans="1:45" s="2" customFormat="1" ht="12.75">
      <c r="A334" s="1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row>
    <row r="335" spans="1:45" s="2" customFormat="1" ht="12.75">
      <c r="A335" s="1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row>
    <row r="336" spans="1:45" s="2" customFormat="1" ht="12.75">
      <c r="A336" s="1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row>
    <row r="337" spans="1:45" s="2" customFormat="1" ht="12.75">
      <c r="A337" s="1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row>
    <row r="338" spans="1:45" s="2" customFormat="1" ht="12.75">
      <c r="A338" s="1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row>
    <row r="339" spans="1:45" s="2" customFormat="1" ht="12.75">
      <c r="A339" s="1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row>
    <row r="340" spans="1:45" s="2" customFormat="1" ht="12.75">
      <c r="A340" s="1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row>
    <row r="341" spans="1:45" s="2" customFormat="1" ht="12.75">
      <c r="A341" s="1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row>
    <row r="342" spans="1:45" s="2" customFormat="1" ht="12.75">
      <c r="A342" s="1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row>
    <row r="343" spans="1:45" s="2" customFormat="1" ht="12.75">
      <c r="A343" s="1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row>
    <row r="344" spans="1:45" s="2" customFormat="1" ht="12.75">
      <c r="A344" s="1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row>
    <row r="345" spans="1:45" s="2" customFormat="1" ht="12.75">
      <c r="A345" s="1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row>
    <row r="346" spans="1:45" s="2" customFormat="1" ht="12.75">
      <c r="A346" s="1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row>
    <row r="347" spans="1:45" s="2" customFormat="1" ht="12.75">
      <c r="A347" s="1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row>
    <row r="348" spans="1:45" s="2" customFormat="1" ht="12.75">
      <c r="A348" s="1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row>
    <row r="349" spans="1:45" s="2" customFormat="1" ht="12.75">
      <c r="A349" s="1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row>
    <row r="350" spans="1:45" s="2" customFormat="1" ht="12.75">
      <c r="A350" s="1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row>
    <row r="351" spans="1:45" s="2" customFormat="1" ht="12.75">
      <c r="A351" s="1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row>
    <row r="352" spans="1:45" s="2" customFormat="1" ht="12.75">
      <c r="A352" s="1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row>
    <row r="353" spans="1:45" s="2" customFormat="1" ht="12.75">
      <c r="A353" s="1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row>
    <row r="354" spans="1:45" s="2" customFormat="1" ht="12.75">
      <c r="A354" s="1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row>
    <row r="355" spans="1:45" s="2" customFormat="1" ht="12.75">
      <c r="A355" s="1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row>
    <row r="356" spans="1:45" s="2" customFormat="1" ht="12.75">
      <c r="A356" s="1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row>
    <row r="357" spans="1:45" s="2" customFormat="1" ht="12.75">
      <c r="A357" s="1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row>
    <row r="358" spans="1:45" s="2" customFormat="1" ht="12.75">
      <c r="A358" s="1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row>
    <row r="359" spans="1:45" s="2" customFormat="1" ht="12.75">
      <c r="A359" s="1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row>
    <row r="360" spans="1:45" s="2" customFormat="1" ht="12.75">
      <c r="A360" s="1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row>
    <row r="361" spans="1:45" s="2" customFormat="1" ht="12.75">
      <c r="A361" s="1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row>
    <row r="362" spans="1:45" s="2" customFormat="1" ht="12.75">
      <c r="A362" s="1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row>
    <row r="363" spans="1:45" s="2" customFormat="1" ht="12.75">
      <c r="A363" s="1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row>
    <row r="364" spans="1:45" s="2" customFormat="1" ht="12.75">
      <c r="A364" s="1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row>
    <row r="365" spans="1:45" s="2" customFormat="1" ht="12.75">
      <c r="A365" s="1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row>
    <row r="366" spans="1:45" s="2" customFormat="1" ht="12.75">
      <c r="A366" s="1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row>
    <row r="367" spans="1:45" s="2" customFormat="1" ht="12.75">
      <c r="A367" s="1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row>
    <row r="368" spans="1:45" s="2" customFormat="1" ht="12.75">
      <c r="A368" s="1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row>
    <row r="369" spans="1:45" s="2" customFormat="1" ht="12.75">
      <c r="A369" s="1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row>
    <row r="370" spans="1:45" s="2" customFormat="1" ht="12.75">
      <c r="A370" s="1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row>
    <row r="371" spans="1:45" s="2" customFormat="1" ht="12.75">
      <c r="A371" s="1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row>
    <row r="372" spans="1:45" s="2" customFormat="1" ht="12.75">
      <c r="A372" s="1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row>
    <row r="373" spans="1:45" s="2" customFormat="1" ht="12.75">
      <c r="A373" s="1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row>
    <row r="374" spans="1:45" s="2" customFormat="1" ht="12.75">
      <c r="A374" s="1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row>
    <row r="375" spans="1:45" s="2" customFormat="1" ht="12.75">
      <c r="A375" s="1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row>
    <row r="376" spans="1:45" s="2" customFormat="1" ht="12.75">
      <c r="A376" s="1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row>
    <row r="377" spans="1:45" s="2" customFormat="1" ht="12.75">
      <c r="A377" s="1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row>
    <row r="378" spans="1:45" s="2" customFormat="1" ht="12.75">
      <c r="A378" s="1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row>
    <row r="379" spans="1:45" s="2" customFormat="1" ht="12.75">
      <c r="A379" s="1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row>
    <row r="380" spans="1:45" s="2" customFormat="1" ht="12.75">
      <c r="A380" s="1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row>
    <row r="381" spans="1:45" s="2" customFormat="1" ht="12.75">
      <c r="A381" s="1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row>
    <row r="382" spans="1:45" s="2" customFormat="1" ht="12.75">
      <c r="A382" s="1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row>
    <row r="383" spans="1:45" s="2" customFormat="1" ht="12.75">
      <c r="A383" s="1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row>
    <row r="384" spans="1:45" s="2" customFormat="1" ht="12.75">
      <c r="A384" s="1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row>
    <row r="385" spans="1:45" s="2" customFormat="1" ht="12.75">
      <c r="A385" s="1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row>
    <row r="386" spans="1:45" s="2" customFormat="1" ht="12.75">
      <c r="A386" s="1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row>
    <row r="387" spans="1:45" s="2" customFormat="1" ht="12.75">
      <c r="A387" s="1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row>
    <row r="388" spans="1:45" s="2" customFormat="1" ht="12.75">
      <c r="A388" s="1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row>
    <row r="389" spans="1:45" s="2" customFormat="1" ht="12.75">
      <c r="A389" s="1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row>
    <row r="390" spans="1:45" s="2" customFormat="1" ht="12.75">
      <c r="A390" s="1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row>
    <row r="391" spans="1:45" s="2" customFormat="1" ht="12.75">
      <c r="A391" s="1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row>
    <row r="392" spans="1:45" s="2" customFormat="1" ht="12.75">
      <c r="A392" s="1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row>
    <row r="393" spans="1:45" s="2" customFormat="1" ht="12.75">
      <c r="A393" s="1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row>
    <row r="394" spans="1:45" s="2" customFormat="1" ht="12.75">
      <c r="A394" s="1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row>
    <row r="395" spans="1:45" s="2" customFormat="1" ht="12.75">
      <c r="A395" s="1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row>
    <row r="396" spans="1:45" s="2" customFormat="1" ht="12.75">
      <c r="A396" s="1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row>
    <row r="397" spans="1:45" s="2" customFormat="1" ht="12.75">
      <c r="A397" s="1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row>
    <row r="398" spans="1:45" s="2" customFormat="1" ht="12.75">
      <c r="A398" s="1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row>
    <row r="399" spans="1:45" s="2" customFormat="1" ht="12.75">
      <c r="A399" s="1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row>
    <row r="400" spans="1:45" s="2" customFormat="1" ht="12.75">
      <c r="A400" s="1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row>
    <row r="401" spans="1:45" s="2" customFormat="1" ht="12.75">
      <c r="A401" s="1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row>
    <row r="402" spans="1:45" s="2" customFormat="1" ht="12.75">
      <c r="A402" s="1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row>
    <row r="403" spans="1:45" s="2" customFormat="1" ht="12.75">
      <c r="A403" s="1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row>
    <row r="404" spans="1:45" s="2" customFormat="1" ht="12.75">
      <c r="A404" s="1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row>
    <row r="405" spans="1:45" s="2" customFormat="1" ht="12.75">
      <c r="A405" s="1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row>
    <row r="406" spans="1:45" s="2" customFormat="1" ht="12.75">
      <c r="A406" s="1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row>
    <row r="407" spans="1:45" s="2" customFormat="1" ht="12.75">
      <c r="A407" s="1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row>
    <row r="408" spans="1:45" s="2" customFormat="1" ht="12.75">
      <c r="A408" s="1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row>
    <row r="409" spans="1:45" s="2" customFormat="1" ht="12.75">
      <c r="A409" s="1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row>
    <row r="410" spans="1:45" s="2" customFormat="1" ht="12.75">
      <c r="A410" s="1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row>
    <row r="411" spans="1:45" s="2" customFormat="1" ht="12.75">
      <c r="A411" s="1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row>
    <row r="412" spans="1:45" s="2" customFormat="1" ht="12.75">
      <c r="A412" s="1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row>
    <row r="413" spans="1:45" s="2" customFormat="1" ht="12.75">
      <c r="A413" s="1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row>
    <row r="414" spans="1:45" s="2" customFormat="1" ht="12.75">
      <c r="A414" s="1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row>
    <row r="415" spans="1:45" s="2" customFormat="1" ht="12.75">
      <c r="A415" s="1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row>
    <row r="416" spans="1:45" s="2" customFormat="1" ht="12.75">
      <c r="A416" s="1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row>
    <row r="417" spans="1:45" s="2" customFormat="1" ht="12.75">
      <c r="A417" s="1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row>
    <row r="418" spans="1:45" s="2" customFormat="1" ht="12.75">
      <c r="A418" s="1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row>
    <row r="419" spans="1:45" s="2" customFormat="1" ht="12.75">
      <c r="A419" s="1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row>
    <row r="420" spans="1:45" s="2" customFormat="1" ht="12.75">
      <c r="A420" s="1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row>
    <row r="421" spans="1:45" s="2" customFormat="1" ht="12.75">
      <c r="A421" s="1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row>
    <row r="422" spans="1:45" s="2" customFormat="1" ht="12.75">
      <c r="A422" s="1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row>
    <row r="423" spans="1:45" s="2" customFormat="1" ht="12.75">
      <c r="A423" s="1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row>
    <row r="424" s="2" customFormat="1" ht="12.75">
      <c r="A424" s="15"/>
    </row>
    <row r="425" s="2" customFormat="1" ht="12.75">
      <c r="A425" s="15"/>
    </row>
    <row r="426" s="2" customFormat="1" ht="12.75">
      <c r="A426" s="15"/>
    </row>
    <row r="427" s="2" customFormat="1" ht="12.75">
      <c r="A427" s="15"/>
    </row>
    <row r="428" s="2" customFormat="1" ht="12.75">
      <c r="A428" s="15"/>
    </row>
    <row r="429" s="2" customFormat="1" ht="12.75">
      <c r="A429" s="15"/>
    </row>
    <row r="430" s="2" customFormat="1" ht="12.75">
      <c r="A430" s="15"/>
    </row>
    <row r="431" s="2" customFormat="1" ht="12.75">
      <c r="A431" s="15"/>
    </row>
    <row r="432" s="2" customFormat="1" ht="12.75">
      <c r="A432" s="15"/>
    </row>
    <row r="433" s="2" customFormat="1" ht="12.75">
      <c r="A433" s="15"/>
    </row>
    <row r="434" s="2" customFormat="1" ht="12.75">
      <c r="A434" s="15"/>
    </row>
    <row r="435" s="2" customFormat="1" ht="12.75">
      <c r="A435" s="15"/>
    </row>
    <row r="436" s="2" customFormat="1" ht="12.75">
      <c r="A436" s="15"/>
    </row>
    <row r="437" s="2" customFormat="1" ht="12.75">
      <c r="A437" s="15"/>
    </row>
    <row r="438" s="2" customFormat="1" ht="12.75">
      <c r="A438" s="15"/>
    </row>
    <row r="439" s="2" customFormat="1" ht="12.75">
      <c r="A439" s="15"/>
    </row>
    <row r="440" s="2" customFormat="1" ht="12.75">
      <c r="A440" s="15"/>
    </row>
    <row r="441" s="2" customFormat="1" ht="12.75">
      <c r="A441" s="15"/>
    </row>
    <row r="442" s="2" customFormat="1" ht="12.75">
      <c r="A442" s="15"/>
    </row>
    <row r="443" s="2" customFormat="1" ht="12.75">
      <c r="A443" s="15"/>
    </row>
    <row r="444" s="2" customFormat="1" ht="12.75">
      <c r="A444" s="15"/>
    </row>
    <row r="445" s="2" customFormat="1" ht="12.75">
      <c r="A445" s="15"/>
    </row>
    <row r="446" s="2" customFormat="1" ht="12.75">
      <c r="A446" s="15"/>
    </row>
    <row r="447" s="2" customFormat="1" ht="12.75">
      <c r="A447" s="15"/>
    </row>
    <row r="448" s="2" customFormat="1" ht="12.75">
      <c r="A448" s="15"/>
    </row>
    <row r="449" s="2" customFormat="1" ht="12.75">
      <c r="A449" s="15"/>
    </row>
    <row r="450" s="2" customFormat="1" ht="12.75">
      <c r="A450" s="15"/>
    </row>
    <row r="451" s="2" customFormat="1" ht="12.75">
      <c r="A451" s="15"/>
    </row>
    <row r="452" s="2" customFormat="1" ht="12.75">
      <c r="A452" s="15"/>
    </row>
    <row r="453" s="2" customFormat="1" ht="12.75">
      <c r="A453" s="15"/>
    </row>
    <row r="454" s="2" customFormat="1" ht="12.75">
      <c r="A454" s="15"/>
    </row>
    <row r="455" s="2" customFormat="1" ht="12.75">
      <c r="A455" s="15"/>
    </row>
    <row r="456" s="2" customFormat="1" ht="12.75">
      <c r="A456" s="15"/>
    </row>
    <row r="457" s="2" customFormat="1" ht="12.75">
      <c r="A457" s="15"/>
    </row>
    <row r="458" s="2" customFormat="1" ht="12.75">
      <c r="A458" s="15"/>
    </row>
    <row r="459" s="2" customFormat="1" ht="12.75">
      <c r="A459" s="15"/>
    </row>
    <row r="460" s="2" customFormat="1" ht="12.75">
      <c r="A460" s="15"/>
    </row>
    <row r="461" s="2" customFormat="1" ht="12.75">
      <c r="A461" s="15"/>
    </row>
    <row r="462" s="2" customFormat="1" ht="12.75">
      <c r="A462" s="15"/>
    </row>
    <row r="463" s="2" customFormat="1" ht="12.75">
      <c r="A463" s="15"/>
    </row>
    <row r="464" s="2" customFormat="1" ht="12.75">
      <c r="A464" s="15"/>
    </row>
    <row r="465" s="2" customFormat="1" ht="12.75">
      <c r="A465" s="15"/>
    </row>
    <row r="466" s="2" customFormat="1" ht="12.75">
      <c r="A466" s="15"/>
    </row>
    <row r="467" s="2" customFormat="1" ht="12.75">
      <c r="A467" s="15"/>
    </row>
    <row r="468" s="2" customFormat="1" ht="12.75">
      <c r="A468" s="15"/>
    </row>
    <row r="469" s="2" customFormat="1" ht="12.75">
      <c r="A469" s="15"/>
    </row>
    <row r="470" s="2" customFormat="1" ht="12.75">
      <c r="A470" s="15"/>
    </row>
    <row r="471" s="2" customFormat="1" ht="12.75">
      <c r="A471" s="15"/>
    </row>
    <row r="472" s="2" customFormat="1" ht="12.75">
      <c r="A472" s="15"/>
    </row>
    <row r="473" s="2" customFormat="1" ht="12.75">
      <c r="A473" s="15"/>
    </row>
    <row r="474" s="2" customFormat="1" ht="12.75">
      <c r="A474" s="15"/>
    </row>
    <row r="475" s="2" customFormat="1" ht="12.75">
      <c r="A475" s="15"/>
    </row>
    <row r="476" s="2" customFormat="1" ht="12.75">
      <c r="A476" s="15"/>
    </row>
    <row r="477" s="2" customFormat="1" ht="12.75">
      <c r="A477" s="15"/>
    </row>
    <row r="478" s="2" customFormat="1" ht="12.75">
      <c r="A478" s="15"/>
    </row>
    <row r="479" s="2" customFormat="1" ht="12.75">
      <c r="A479" s="15"/>
    </row>
    <row r="480" s="2" customFormat="1" ht="12.75">
      <c r="A480" s="15"/>
    </row>
    <row r="481" s="2" customFormat="1" ht="12.75">
      <c r="A481" s="15"/>
    </row>
    <row r="482" s="2" customFormat="1" ht="12.75">
      <c r="A482" s="15"/>
    </row>
    <row r="483" s="2" customFormat="1" ht="12.75">
      <c r="A483" s="15"/>
    </row>
    <row r="484" s="2" customFormat="1" ht="12.75">
      <c r="A484" s="15"/>
    </row>
    <row r="485" s="2" customFormat="1" ht="12.75">
      <c r="A485" s="15"/>
    </row>
    <row r="486" s="2" customFormat="1" ht="12.75">
      <c r="A486" s="15"/>
    </row>
    <row r="487" s="2" customFormat="1" ht="12.75">
      <c r="A487" s="15"/>
    </row>
    <row r="488" s="2" customFormat="1" ht="12.75">
      <c r="A488" s="15"/>
    </row>
    <row r="489" s="2" customFormat="1" ht="12.75">
      <c r="A489" s="15"/>
    </row>
    <row r="490" s="2" customFormat="1" ht="12.75">
      <c r="A490" s="15"/>
    </row>
    <row r="491" s="2" customFormat="1" ht="12.75">
      <c r="A491" s="15"/>
    </row>
    <row r="492" s="2" customFormat="1" ht="12.75">
      <c r="A492" s="15"/>
    </row>
    <row r="493" s="2" customFormat="1" ht="12.75">
      <c r="A493" s="15"/>
    </row>
    <row r="494" s="2" customFormat="1" ht="12.75">
      <c r="A494" s="15"/>
    </row>
    <row r="495" s="2" customFormat="1" ht="12.75">
      <c r="A495" s="15"/>
    </row>
    <row r="496" s="2" customFormat="1" ht="12.75">
      <c r="A496" s="15"/>
    </row>
    <row r="497" s="2" customFormat="1" ht="12.75">
      <c r="A497" s="15"/>
    </row>
    <row r="498" s="2" customFormat="1" ht="12.75">
      <c r="A498" s="15"/>
    </row>
    <row r="499" s="2" customFormat="1" ht="12.75">
      <c r="A499" s="15"/>
    </row>
    <row r="500" s="2" customFormat="1" ht="12.75">
      <c r="A500" s="15"/>
    </row>
    <row r="501" s="2" customFormat="1" ht="12.75">
      <c r="A501" s="15"/>
    </row>
    <row r="502" s="2" customFormat="1" ht="12.75">
      <c r="A502" s="15"/>
    </row>
    <row r="503" s="2" customFormat="1" ht="12.75">
      <c r="A503" s="15"/>
    </row>
    <row r="504" s="2" customFormat="1" ht="12.75">
      <c r="A504" s="15"/>
    </row>
    <row r="505" s="2" customFormat="1" ht="12.75">
      <c r="A505" s="15"/>
    </row>
    <row r="506" s="2" customFormat="1" ht="12.75">
      <c r="A506" s="15"/>
    </row>
    <row r="507" s="2" customFormat="1" ht="12.75">
      <c r="A507" s="15"/>
    </row>
    <row r="508" s="2" customFormat="1" ht="12.75">
      <c r="A508" s="15"/>
    </row>
    <row r="509" s="2" customFormat="1" ht="12.75">
      <c r="A509" s="15"/>
    </row>
    <row r="510" s="2" customFormat="1" ht="12.75">
      <c r="A510" s="15"/>
    </row>
    <row r="511" s="2" customFormat="1" ht="12.75">
      <c r="A511" s="15"/>
    </row>
    <row r="512" s="2" customFormat="1" ht="12.75">
      <c r="A512" s="15"/>
    </row>
    <row r="513" s="2" customFormat="1" ht="12.75">
      <c r="A513" s="15"/>
    </row>
    <row r="514" s="2" customFormat="1" ht="12.75">
      <c r="A514" s="15"/>
    </row>
    <row r="515" s="2" customFormat="1" ht="12.75">
      <c r="A515" s="15"/>
    </row>
    <row r="516" s="2" customFormat="1" ht="12.75">
      <c r="A516" s="15"/>
    </row>
    <row r="517" s="2" customFormat="1" ht="12.75">
      <c r="A517" s="15"/>
    </row>
    <row r="518" s="2" customFormat="1" ht="12.75">
      <c r="A518" s="15"/>
    </row>
    <row r="519" s="2" customFormat="1" ht="12.75">
      <c r="A519" s="15"/>
    </row>
    <row r="520" s="2" customFormat="1" ht="12.75">
      <c r="A520" s="15"/>
    </row>
    <row r="521" s="2" customFormat="1" ht="12.75">
      <c r="A521" s="15"/>
    </row>
    <row r="522" s="2" customFormat="1" ht="12.75">
      <c r="A522" s="15"/>
    </row>
    <row r="523" s="2" customFormat="1" ht="12.75">
      <c r="A523" s="15"/>
    </row>
    <row r="524" s="2" customFormat="1" ht="12.75">
      <c r="A524" s="15"/>
    </row>
    <row r="525" s="2" customFormat="1" ht="12.75">
      <c r="A525" s="15"/>
    </row>
    <row r="526" s="2" customFormat="1" ht="12.75">
      <c r="A526" s="15"/>
    </row>
    <row r="527" s="2" customFormat="1" ht="12.75">
      <c r="A527" s="15"/>
    </row>
    <row r="528" s="2" customFormat="1" ht="12.75">
      <c r="A528" s="15"/>
    </row>
    <row r="529" s="2" customFormat="1" ht="12.75">
      <c r="A529" s="15"/>
    </row>
    <row r="530" s="2" customFormat="1" ht="12.75">
      <c r="A530" s="15"/>
    </row>
    <row r="531" s="2" customFormat="1" ht="12.75">
      <c r="A531" s="15"/>
    </row>
    <row r="532" s="2" customFormat="1" ht="12.75">
      <c r="A532" s="15"/>
    </row>
    <row r="533" s="2" customFormat="1" ht="12.75">
      <c r="A533" s="15"/>
    </row>
    <row r="534" s="2" customFormat="1" ht="12.75">
      <c r="A534" s="15"/>
    </row>
    <row r="535" s="2" customFormat="1" ht="12.75">
      <c r="A535" s="15"/>
    </row>
    <row r="536" s="2" customFormat="1" ht="12.75">
      <c r="A536" s="15"/>
    </row>
    <row r="537" s="2" customFormat="1" ht="12.75">
      <c r="A537" s="15"/>
    </row>
    <row r="538" s="2" customFormat="1" ht="12.75">
      <c r="A538" s="15"/>
    </row>
    <row r="539" s="2" customFormat="1" ht="12.75">
      <c r="A539" s="15"/>
    </row>
    <row r="540" s="2" customFormat="1" ht="12.75">
      <c r="A540" s="15"/>
    </row>
    <row r="541" s="2" customFormat="1" ht="12.75">
      <c r="A541" s="15"/>
    </row>
    <row r="542" s="2" customFormat="1" ht="12.75">
      <c r="A542" s="15"/>
    </row>
    <row r="543" s="2" customFormat="1" ht="12.75">
      <c r="A543" s="15"/>
    </row>
    <row r="544" s="2" customFormat="1" ht="12.75">
      <c r="A544" s="15"/>
    </row>
    <row r="545" s="2" customFormat="1" ht="12.75">
      <c r="A545" s="15"/>
    </row>
    <row r="546" s="2" customFormat="1" ht="12.75">
      <c r="A546" s="15"/>
    </row>
    <row r="547" s="2" customFormat="1" ht="12.75">
      <c r="A547" s="15"/>
    </row>
    <row r="548" s="2" customFormat="1" ht="12.75">
      <c r="A548" s="15"/>
    </row>
    <row r="549" s="2" customFormat="1" ht="12.75">
      <c r="A549" s="15"/>
    </row>
    <row r="550" s="2" customFormat="1" ht="12.75">
      <c r="A550" s="15"/>
    </row>
    <row r="551" s="2" customFormat="1" ht="12.75">
      <c r="A551" s="15"/>
    </row>
    <row r="552" s="2" customFormat="1" ht="12.75">
      <c r="A552" s="15"/>
    </row>
    <row r="553" s="2" customFormat="1" ht="12.75">
      <c r="A553" s="15"/>
    </row>
    <row r="554" s="2" customFormat="1" ht="12.75">
      <c r="A554" s="15"/>
    </row>
    <row r="555" s="2" customFormat="1" ht="12.75">
      <c r="A555" s="15"/>
    </row>
    <row r="556" s="2" customFormat="1" ht="12.75">
      <c r="A556" s="15"/>
    </row>
    <row r="557" s="2" customFormat="1" ht="12.75">
      <c r="A557" s="15"/>
    </row>
    <row r="558" s="2" customFormat="1" ht="12.75">
      <c r="A558" s="15"/>
    </row>
    <row r="559" s="2" customFormat="1" ht="12.75">
      <c r="A559" s="15"/>
    </row>
    <row r="560" s="2" customFormat="1" ht="12.75">
      <c r="A560" s="15"/>
    </row>
    <row r="561" s="2" customFormat="1" ht="12.75">
      <c r="A561" s="15"/>
    </row>
    <row r="562" s="2" customFormat="1" ht="12.75">
      <c r="A562" s="15"/>
    </row>
    <row r="563" s="2" customFormat="1" ht="12.75">
      <c r="A563" s="15"/>
    </row>
    <row r="564" s="2" customFormat="1" ht="12.75">
      <c r="A564" s="15"/>
    </row>
    <row r="565" s="2" customFormat="1" ht="12.75">
      <c r="A565" s="15"/>
    </row>
    <row r="566" s="2" customFormat="1" ht="12.75">
      <c r="A566" s="15"/>
    </row>
    <row r="567" s="2" customFormat="1" ht="12.75">
      <c r="A567" s="15"/>
    </row>
    <row r="568" s="2" customFormat="1" ht="12.75">
      <c r="A568" s="15"/>
    </row>
    <row r="569" s="2" customFormat="1" ht="12.75">
      <c r="A569" s="15"/>
    </row>
    <row r="570" s="2" customFormat="1" ht="12.75">
      <c r="A570" s="15"/>
    </row>
    <row r="571" s="2" customFormat="1" ht="12.75">
      <c r="A571" s="15"/>
    </row>
    <row r="572" s="2" customFormat="1" ht="12.75">
      <c r="A572" s="15"/>
    </row>
    <row r="573" s="2" customFormat="1" ht="12.75">
      <c r="A573" s="15"/>
    </row>
    <row r="574" s="2" customFormat="1" ht="12.75">
      <c r="A574" s="15"/>
    </row>
    <row r="575" s="2" customFormat="1" ht="12.75">
      <c r="A575" s="15"/>
    </row>
    <row r="576" s="2" customFormat="1" ht="12.75">
      <c r="A576" s="15"/>
    </row>
    <row r="577" s="2" customFormat="1" ht="12.75">
      <c r="A577" s="15"/>
    </row>
    <row r="578" s="2" customFormat="1" ht="12.75">
      <c r="A578" s="15"/>
    </row>
    <row r="579" s="2" customFormat="1" ht="12.75">
      <c r="A579" s="15"/>
    </row>
    <row r="580" s="2" customFormat="1" ht="12.75">
      <c r="A580" s="15"/>
    </row>
    <row r="581" s="2" customFormat="1" ht="12.75">
      <c r="A581" s="15"/>
    </row>
    <row r="582" s="2" customFormat="1" ht="12.75">
      <c r="A582" s="15"/>
    </row>
    <row r="583" s="2" customFormat="1" ht="12.75">
      <c r="A583" s="15"/>
    </row>
    <row r="584" s="2" customFormat="1" ht="12.75">
      <c r="A584" s="15"/>
    </row>
    <row r="585" s="2" customFormat="1" ht="12.75">
      <c r="A585" s="15"/>
    </row>
    <row r="586" s="2" customFormat="1" ht="12.75">
      <c r="A586" s="15"/>
    </row>
    <row r="587" s="2" customFormat="1" ht="12.75">
      <c r="A587" s="15"/>
    </row>
    <row r="588" s="2" customFormat="1" ht="12.75">
      <c r="A588" s="15"/>
    </row>
    <row r="589" s="2" customFormat="1" ht="12.75">
      <c r="A589" s="15"/>
    </row>
    <row r="590" s="2" customFormat="1" ht="12.75">
      <c r="A590" s="15"/>
    </row>
    <row r="591" s="2" customFormat="1" ht="12.75">
      <c r="A591" s="15"/>
    </row>
    <row r="592" s="2" customFormat="1" ht="12.75">
      <c r="A592" s="15"/>
    </row>
    <row r="593" s="2" customFormat="1" ht="12.75">
      <c r="A593" s="15"/>
    </row>
    <row r="594" s="2" customFormat="1" ht="12.75">
      <c r="A594" s="15"/>
    </row>
    <row r="595" s="2" customFormat="1" ht="12.75">
      <c r="A595" s="15"/>
    </row>
    <row r="596" s="2" customFormat="1" ht="12.75">
      <c r="A596" s="15"/>
    </row>
    <row r="597" s="2" customFormat="1" ht="12.75">
      <c r="A597" s="15"/>
    </row>
    <row r="598" s="2" customFormat="1" ht="12.75">
      <c r="A598" s="15"/>
    </row>
    <row r="599" s="2" customFormat="1" ht="12.75">
      <c r="A599" s="15"/>
    </row>
    <row r="600" s="2" customFormat="1" ht="12.75">
      <c r="A600" s="15"/>
    </row>
    <row r="601" s="2" customFormat="1" ht="12.75">
      <c r="A601" s="15"/>
    </row>
    <row r="602" s="2" customFormat="1" ht="12.75">
      <c r="A602" s="15"/>
    </row>
    <row r="603" s="2" customFormat="1" ht="12.75">
      <c r="A603" s="15"/>
    </row>
    <row r="604" s="2" customFormat="1" ht="12.75">
      <c r="A604" s="15"/>
    </row>
    <row r="605" s="2" customFormat="1" ht="12.75">
      <c r="A605" s="15"/>
    </row>
    <row r="606" s="2" customFormat="1" ht="12.75">
      <c r="A606" s="15"/>
    </row>
    <row r="607" s="2" customFormat="1" ht="12.75">
      <c r="A607" s="15"/>
    </row>
    <row r="608" s="2" customFormat="1" ht="12.75">
      <c r="A608" s="15"/>
    </row>
    <row r="609" s="2" customFormat="1" ht="12.75">
      <c r="A609" s="15"/>
    </row>
    <row r="610" s="2" customFormat="1" ht="12.75">
      <c r="A610" s="15"/>
    </row>
    <row r="611" s="2" customFormat="1" ht="12.75">
      <c r="A611" s="15"/>
    </row>
    <row r="612" s="2" customFormat="1" ht="12.75">
      <c r="A612" s="15"/>
    </row>
    <row r="613" s="2" customFormat="1" ht="12.75">
      <c r="A613" s="15"/>
    </row>
    <row r="614" s="2" customFormat="1" ht="12.75">
      <c r="A614" s="15"/>
    </row>
    <row r="615" s="2" customFormat="1" ht="12.75">
      <c r="A615" s="15"/>
    </row>
    <row r="616" s="2" customFormat="1" ht="12.75">
      <c r="A616" s="15"/>
    </row>
    <row r="617" s="2" customFormat="1" ht="12.75">
      <c r="A617" s="15"/>
    </row>
    <row r="618" s="2" customFormat="1" ht="12.75">
      <c r="A618" s="15"/>
    </row>
    <row r="619" s="2" customFormat="1" ht="12.75">
      <c r="A619" s="15"/>
    </row>
  </sheetData>
  <sheetProtection/>
  <printOptions/>
  <pageMargins left="0.748031496062992" right="0.590551181102362" top="0.984251968503937" bottom="0.590551181102362" header="0.511811023622047" footer="0.511811023622047"/>
  <pageSetup firstPageNumber="9" useFirstPageNumber="1" horizontalDpi="600" verticalDpi="600" orientation="portrait" r:id="rId2"/>
  <headerFooter alignWithMargins="0">
    <oddFooter>&amp;C&amp;P</oddFooter>
  </headerFooter>
  <rowBreaks count="3" manualBreakCount="3">
    <brk id="52" max="7" man="1"/>
    <brk id="104" max="7" man="1"/>
    <brk id="206"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Kementerian Pendidikan</dc:creator>
  <cp:keywords/>
  <dc:description/>
  <cp:lastModifiedBy>yytan</cp:lastModifiedBy>
  <cp:lastPrinted>2009-11-25T09:25:43Z</cp:lastPrinted>
  <dcterms:created xsi:type="dcterms:W3CDTF">2004-05-17T03:42:51Z</dcterms:created>
  <dcterms:modified xsi:type="dcterms:W3CDTF">2009-11-25T10:29:33Z</dcterms:modified>
  <cp:category/>
  <cp:version/>
  <cp:contentType/>
  <cp:contentStatus/>
</cp:coreProperties>
</file>